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reid\AppData\Roaming\CEDMSTEMP\"/>
    </mc:Choice>
  </mc:AlternateContent>
  <bookViews>
    <workbookView xWindow="2910" yWindow="1125" windowWidth="14430" windowHeight="12795" tabRatio="551"/>
  </bookViews>
  <sheets>
    <sheet name="89037-SOQ" sheetId="4" r:id="rId1"/>
    <sheet name="GL Allocation" sheetId="3" state="hidden" r:id="rId2"/>
  </sheets>
  <definedNames>
    <definedName name="_xlnm.Print_Area" localSheetId="0">'89037-SOQ'!$A$1:$G$112</definedName>
  </definedNames>
  <calcPr calcId="162913"/>
</workbook>
</file>

<file path=xl/calcChain.xml><?xml version="1.0" encoding="utf-8"?>
<calcChain xmlns="http://schemas.openxmlformats.org/spreadsheetml/2006/main">
  <c r="A43" i="4" l="1"/>
  <c r="A44" i="4"/>
  <c r="A45" i="4"/>
  <c r="A46" i="4"/>
  <c r="A47" i="4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G44" i="4" l="1"/>
  <c r="G50" i="4"/>
  <c r="G47" i="4"/>
  <c r="G42" i="4" l="1"/>
  <c r="G53" i="4" l="1"/>
  <c r="A15" i="4" l="1"/>
  <c r="G99" i="4"/>
  <c r="G18" i="4"/>
  <c r="A18" i="4"/>
  <c r="G108" i="4"/>
  <c r="G107" i="4"/>
  <c r="G106" i="4"/>
  <c r="G105" i="4"/>
  <c r="G104" i="4"/>
  <c r="G103" i="4"/>
  <c r="G102" i="4"/>
  <c r="G101" i="4"/>
  <c r="G100" i="4"/>
  <c r="G96" i="4"/>
  <c r="G95" i="4"/>
  <c r="G94" i="4"/>
  <c r="G93" i="4"/>
  <c r="G92" i="4"/>
  <c r="G91" i="4"/>
  <c r="G90" i="4"/>
  <c r="G89" i="4"/>
  <c r="G88" i="4"/>
  <c r="G87" i="4"/>
  <c r="G86" i="4"/>
  <c r="G85" i="4"/>
  <c r="A85" i="4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G82" i="4"/>
  <c r="A82" i="4"/>
  <c r="G79" i="4"/>
  <c r="A79" i="4"/>
  <c r="G76" i="4"/>
  <c r="A76" i="4"/>
  <c r="G71" i="4"/>
  <c r="G70" i="4"/>
  <c r="A70" i="4"/>
  <c r="A71" i="4" s="1"/>
  <c r="A72" i="4" s="1"/>
  <c r="A73" i="4" s="1"/>
  <c r="G67" i="4"/>
  <c r="G66" i="4"/>
  <c r="G65" i="4"/>
  <c r="G64" i="4"/>
  <c r="A64" i="4"/>
  <c r="A65" i="4" s="1"/>
  <c r="A66" i="4" s="1"/>
  <c r="A67" i="4" s="1"/>
  <c r="A41" i="4"/>
  <c r="A42" i="4" s="1"/>
  <c r="A35" i="4"/>
  <c r="A32" i="4"/>
  <c r="G27" i="4"/>
  <c r="G23" i="4"/>
  <c r="G22" i="4"/>
  <c r="G58" i="4"/>
  <c r="G51" i="4"/>
  <c r="G41" i="4"/>
  <c r="G55" i="4"/>
  <c r="G54" i="4"/>
  <c r="G43" i="4"/>
  <c r="G52" i="4"/>
  <c r="G45" i="4"/>
  <c r="G46" i="4"/>
  <c r="G48" i="4"/>
  <c r="G49" i="4"/>
  <c r="G56" i="4"/>
  <c r="G57" i="4"/>
  <c r="G59" i="4"/>
  <c r="G60" i="4"/>
  <c r="G26" i="4"/>
  <c r="A38" i="4"/>
  <c r="A26" i="4"/>
  <c r="A27" i="4"/>
  <c r="A28" i="4" s="1"/>
  <c r="A29" i="4" s="1"/>
  <c r="A22" i="4"/>
  <c r="A23" i="4" s="1"/>
  <c r="H20" i="3"/>
  <c r="J20" i="3"/>
  <c r="H21" i="3"/>
  <c r="J21" i="3"/>
  <c r="H22" i="3"/>
  <c r="J22" i="3"/>
  <c r="I22" i="3"/>
  <c r="H23" i="3"/>
  <c r="J23" i="3"/>
  <c r="I23" i="3"/>
  <c r="H25" i="3"/>
  <c r="J25" i="3"/>
  <c r="I25" i="3"/>
  <c r="H27" i="3"/>
  <c r="J27" i="3"/>
  <c r="I27" i="3"/>
  <c r="H29" i="3"/>
  <c r="J29" i="3"/>
  <c r="I29" i="3"/>
  <c r="H30" i="3"/>
  <c r="J30" i="3"/>
  <c r="H32" i="3"/>
  <c r="J32" i="3"/>
  <c r="I32" i="3"/>
  <c r="H34" i="3"/>
  <c r="J34" i="3"/>
  <c r="I34" i="3"/>
  <c r="H35" i="3"/>
  <c r="J35" i="3"/>
  <c r="I35" i="3"/>
  <c r="H36" i="3"/>
  <c r="J36" i="3"/>
  <c r="I36" i="3"/>
  <c r="H37" i="3"/>
  <c r="J37" i="3"/>
  <c r="I37" i="3"/>
  <c r="H39" i="3"/>
  <c r="J39" i="3"/>
  <c r="H41" i="3"/>
  <c r="J41" i="3"/>
  <c r="I41" i="3"/>
  <c r="H43" i="3"/>
  <c r="J43" i="3"/>
  <c r="I43" i="3"/>
  <c r="H44" i="3"/>
  <c r="J44" i="3"/>
  <c r="I44" i="3"/>
  <c r="H45" i="3"/>
  <c r="J45" i="3"/>
  <c r="I45" i="3"/>
  <c r="H47" i="3"/>
  <c r="J47" i="3"/>
  <c r="I47" i="3"/>
  <c r="H48" i="3"/>
  <c r="J48" i="3"/>
  <c r="H50" i="3"/>
  <c r="J50" i="3"/>
  <c r="I50" i="3"/>
  <c r="H52" i="3"/>
  <c r="J52" i="3"/>
  <c r="I52" i="3"/>
  <c r="H53" i="3"/>
  <c r="J53" i="3"/>
  <c r="I53" i="3"/>
  <c r="H55" i="3"/>
  <c r="J55" i="3"/>
  <c r="I55" i="3"/>
  <c r="H57" i="3"/>
  <c r="J57" i="3"/>
  <c r="I57" i="3"/>
  <c r="H58" i="3"/>
  <c r="J58" i="3"/>
  <c r="H59" i="3"/>
  <c r="J59" i="3"/>
  <c r="I59" i="3"/>
  <c r="H60" i="3"/>
  <c r="J60" i="3"/>
  <c r="I60" i="3"/>
  <c r="H61" i="3"/>
  <c r="J61" i="3"/>
  <c r="I61" i="3"/>
  <c r="H85" i="3"/>
  <c r="J85" i="3"/>
  <c r="I85" i="3"/>
  <c r="H86" i="3"/>
  <c r="J86" i="3"/>
  <c r="I86" i="3"/>
  <c r="H87" i="3"/>
  <c r="J87" i="3"/>
  <c r="H88" i="3"/>
  <c r="J88" i="3"/>
  <c r="I88" i="3"/>
  <c r="H89" i="3"/>
  <c r="J89" i="3"/>
  <c r="I89" i="3"/>
  <c r="H91" i="3"/>
  <c r="J91" i="3"/>
  <c r="I91" i="3"/>
  <c r="H92" i="3"/>
  <c r="J92" i="3"/>
  <c r="I92" i="3"/>
  <c r="H93" i="3"/>
  <c r="J93" i="3"/>
  <c r="I93" i="3"/>
  <c r="H95" i="3"/>
  <c r="J95" i="3"/>
  <c r="H82" i="3"/>
  <c r="L82" i="3"/>
  <c r="H83" i="3"/>
  <c r="L83" i="3"/>
  <c r="I83" i="3"/>
  <c r="H84" i="3"/>
  <c r="L84" i="3"/>
  <c r="I84" i="3"/>
  <c r="H94" i="3"/>
  <c r="L94" i="3"/>
  <c r="I94" i="3"/>
  <c r="H78" i="3"/>
  <c r="M78" i="3"/>
  <c r="H79" i="3"/>
  <c r="M79" i="3"/>
  <c r="I79" i="3"/>
  <c r="H80" i="3"/>
  <c r="M80" i="3"/>
  <c r="I80" i="3"/>
  <c r="H63" i="3"/>
  <c r="N63" i="3"/>
  <c r="H64" i="3"/>
  <c r="N64" i="3"/>
  <c r="I64" i="3"/>
  <c r="H65" i="3"/>
  <c r="N65" i="3"/>
  <c r="H66" i="3"/>
  <c r="N66" i="3"/>
  <c r="I66" i="3"/>
  <c r="H67" i="3"/>
  <c r="N67" i="3"/>
  <c r="I67" i="3"/>
  <c r="H68" i="3"/>
  <c r="N68" i="3"/>
  <c r="I68" i="3"/>
  <c r="H69" i="3"/>
  <c r="N69" i="3"/>
  <c r="I69" i="3"/>
  <c r="H70" i="3"/>
  <c r="N70" i="3"/>
  <c r="I70" i="3"/>
  <c r="H71" i="3"/>
  <c r="N71" i="3"/>
  <c r="I71" i="3"/>
  <c r="H72" i="3"/>
  <c r="N72" i="3"/>
  <c r="I72" i="3"/>
  <c r="H73" i="3"/>
  <c r="N73" i="3"/>
  <c r="I73" i="3"/>
  <c r="H74" i="3"/>
  <c r="N74" i="3"/>
  <c r="I74" i="3"/>
  <c r="H75" i="3"/>
  <c r="N75" i="3"/>
  <c r="I75" i="3"/>
  <c r="H76" i="3"/>
  <c r="N76" i="3"/>
  <c r="M138" i="3"/>
  <c r="L145" i="3"/>
  <c r="N138" i="3"/>
  <c r="M145" i="3"/>
  <c r="M121" i="3"/>
  <c r="L121" i="3"/>
  <c r="J117" i="3"/>
  <c r="M133" i="3"/>
  <c r="I95" i="3"/>
  <c r="N10" i="3"/>
  <c r="L131" i="3"/>
  <c r="J131" i="3"/>
  <c r="K131" i="3"/>
  <c r="O41" i="3"/>
  <c r="P41" i="3"/>
  <c r="K99" i="3"/>
  <c r="K101" i="3"/>
  <c r="K138" i="3"/>
  <c r="I65" i="3"/>
  <c r="I48" i="3"/>
  <c r="M108" i="3"/>
  <c r="I107" i="3"/>
  <c r="I104" i="3"/>
  <c r="I30" i="3"/>
  <c r="A91" i="3"/>
  <c r="A92" i="3"/>
  <c r="A93" i="3"/>
  <c r="A94" i="3"/>
  <c r="A95" i="3"/>
  <c r="A82" i="3"/>
  <c r="A83" i="3"/>
  <c r="A84" i="3"/>
  <c r="A85" i="3"/>
  <c r="A86" i="3"/>
  <c r="A87" i="3"/>
  <c r="A88" i="3"/>
  <c r="A89" i="3"/>
  <c r="A78" i="3"/>
  <c r="A79" i="3"/>
  <c r="A80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57" i="3"/>
  <c r="A58" i="3"/>
  <c r="A59" i="3"/>
  <c r="A60" i="3"/>
  <c r="A61" i="3"/>
  <c r="A55" i="3"/>
  <c r="A52" i="3"/>
  <c r="A53" i="3"/>
  <c r="A50" i="3"/>
  <c r="A47" i="3"/>
  <c r="A48" i="3"/>
  <c r="A43" i="3"/>
  <c r="A44" i="3"/>
  <c r="A45" i="3"/>
  <c r="A41" i="3"/>
  <c r="A39" i="3"/>
  <c r="A34" i="3"/>
  <c r="A35" i="3"/>
  <c r="A36" i="3"/>
  <c r="A37" i="3"/>
  <c r="A32" i="3"/>
  <c r="A29" i="3"/>
  <c r="A30" i="3"/>
  <c r="A27" i="3"/>
  <c r="A25" i="3"/>
  <c r="A20" i="3"/>
  <c r="A21" i="3"/>
  <c r="A22" i="3"/>
  <c r="A23" i="3"/>
  <c r="A18" i="3"/>
  <c r="A16" i="3"/>
  <c r="A14" i="3"/>
  <c r="I106" i="3"/>
  <c r="I105" i="3"/>
  <c r="I87" i="3"/>
  <c r="I82" i="3"/>
  <c r="I76" i="3"/>
  <c r="I58" i="3"/>
  <c r="O43" i="3"/>
  <c r="P43" i="3"/>
  <c r="O37" i="3"/>
  <c r="P37" i="3"/>
  <c r="I21" i="3"/>
  <c r="M10" i="3"/>
  <c r="J10" i="3"/>
  <c r="K10" i="3"/>
  <c r="L10" i="3"/>
  <c r="I81" i="3"/>
  <c r="I39" i="3"/>
  <c r="O39" i="3"/>
  <c r="P39" i="3"/>
  <c r="L130" i="3"/>
  <c r="J121" i="3"/>
  <c r="L133" i="3"/>
  <c r="N121" i="3"/>
  <c r="I20" i="3"/>
  <c r="J99" i="3"/>
  <c r="I63" i="3"/>
  <c r="N99" i="3"/>
  <c r="L99" i="3"/>
  <c r="M99" i="3"/>
  <c r="I78" i="3"/>
  <c r="O10" i="3"/>
  <c r="H97" i="3"/>
  <c r="I100" i="3"/>
  <c r="O36" i="3"/>
  <c r="P36" i="3"/>
  <c r="P44" i="3"/>
  <c r="K102" i="3"/>
  <c r="K103" i="3"/>
  <c r="I103" i="3"/>
  <c r="K110" i="3"/>
  <c r="K112" i="3"/>
  <c r="K137" i="3"/>
  <c r="K139" i="3"/>
  <c r="M137" i="3"/>
  <c r="M114" i="3"/>
  <c r="M101" i="3"/>
  <c r="J129" i="3"/>
  <c r="M110" i="3"/>
  <c r="M112" i="3"/>
  <c r="J128" i="3"/>
  <c r="L114" i="3"/>
  <c r="L137" i="3"/>
  <c r="L101" i="3"/>
  <c r="L110" i="3"/>
  <c r="L112" i="3"/>
  <c r="N114" i="3"/>
  <c r="N116" i="3"/>
  <c r="N101" i="3"/>
  <c r="N110" i="3"/>
  <c r="N112" i="3"/>
  <c r="N137" i="3"/>
  <c r="I114" i="3"/>
  <c r="J101" i="3"/>
  <c r="I99" i="3"/>
  <c r="J114" i="3"/>
  <c r="J137" i="3"/>
  <c r="K130" i="3"/>
  <c r="K133" i="3"/>
  <c r="J133" i="3"/>
  <c r="O137" i="3"/>
  <c r="J144" i="3"/>
  <c r="N139" i="3"/>
  <c r="M144" i="3"/>
  <c r="M146" i="3"/>
  <c r="M116" i="3"/>
  <c r="M120" i="3"/>
  <c r="N120" i="3"/>
  <c r="K144" i="3"/>
  <c r="L115" i="3"/>
  <c r="J115" i="3"/>
  <c r="J102" i="3"/>
  <c r="I101" i="3"/>
  <c r="L144" i="3"/>
  <c r="L146" i="3"/>
  <c r="M139" i="3"/>
  <c r="N144" i="3"/>
  <c r="L138" i="3"/>
  <c r="L116" i="3"/>
  <c r="J116" i="3"/>
  <c r="J120" i="3"/>
  <c r="J122" i="3"/>
  <c r="I102" i="3"/>
  <c r="I109" i="3"/>
  <c r="J110" i="3"/>
  <c r="J112" i="3"/>
  <c r="I115" i="3"/>
  <c r="J138" i="3"/>
  <c r="L120" i="3"/>
  <c r="J145" i="3"/>
  <c r="O138" i="3"/>
  <c r="J139" i="3"/>
  <c r="K145" i="3"/>
  <c r="K146" i="3"/>
  <c r="L139" i="3"/>
  <c r="N145" i="3"/>
  <c r="N146" i="3"/>
  <c r="J146" i="3"/>
  <c r="G32" i="4"/>
  <c r="G38" i="4"/>
  <c r="G35" i="4"/>
</calcChain>
</file>

<file path=xl/sharedStrings.xml><?xml version="1.0" encoding="utf-8"?>
<sst xmlns="http://schemas.openxmlformats.org/spreadsheetml/2006/main" count="545" uniqueCount="279">
  <si>
    <t>DESCRIPTION</t>
  </si>
  <si>
    <t>SANITARY SEWERS</t>
  </si>
  <si>
    <t>UNIT</t>
  </si>
  <si>
    <t>QTY</t>
  </si>
  <si>
    <t>STORM SEWERS</t>
  </si>
  <si>
    <t>ITEM NO.</t>
  </si>
  <si>
    <t>UNIT PRICE</t>
  </si>
  <si>
    <t>SCHEDULE OF QUANTITIES AND PRICES</t>
  </si>
  <si>
    <t>(see paragraph 5.3.1 of the Instruction to Tenderers – Part II)</t>
  </si>
  <si>
    <t>(Should there be any discrepancy in the information provided, the City’s original file copy shall prevail)</t>
  </si>
  <si>
    <t xml:space="preserve"> EXTENDED AMOUNT</t>
  </si>
  <si>
    <t>FORM OF TENDER</t>
  </si>
  <si>
    <t>Incidental to Contract</t>
  </si>
  <si>
    <t>Environmental Protection</t>
  </si>
  <si>
    <t>Traffic Control and Management</t>
  </si>
  <si>
    <t>ENVIRONMENTAL PROTECTION</t>
  </si>
  <si>
    <t>l.m</t>
  </si>
  <si>
    <t>l.s.</t>
  </si>
  <si>
    <t>SS - 1.5.1</t>
  </si>
  <si>
    <t>CONCRETE WALKS, CURBS AND GUTTERS</t>
  </si>
  <si>
    <t>sq.m</t>
  </si>
  <si>
    <t>(All Tender and Contract Prices shall NOT include GST. GST will apply upon payment)</t>
  </si>
  <si>
    <t>WATERWORKS</t>
  </si>
  <si>
    <t>tonne</t>
  </si>
  <si>
    <t>01 57 01</t>
  </si>
  <si>
    <t>01 55 00</t>
  </si>
  <si>
    <t>TRAFFIC CONTROL, VEHICLE ACCESS AND PARKING</t>
  </si>
  <si>
    <t>03 30 20</t>
  </si>
  <si>
    <t>33 11 01</t>
  </si>
  <si>
    <t>33 40 01</t>
  </si>
  <si>
    <t>33 30 01</t>
  </si>
  <si>
    <t>32 11 16.1</t>
  </si>
  <si>
    <t>GRANULAR SUBBASE</t>
  </si>
  <si>
    <t>MMCD Ref./ (Supp. Specs)</t>
  </si>
  <si>
    <t xml:space="preserve">UNIT </t>
  </si>
  <si>
    <t>Total</t>
  </si>
  <si>
    <t>Sewer Structural Repair</t>
  </si>
  <si>
    <t>Storm Sewer Structural Rehabilitation</t>
  </si>
  <si>
    <t>Inflow &amp; Infiltration</t>
  </si>
  <si>
    <t>Eng'g Alloc. &amp; inspection, 10%</t>
  </si>
  <si>
    <t>Balance</t>
  </si>
  <si>
    <t>For transfer:</t>
  </si>
  <si>
    <t>Construction</t>
  </si>
  <si>
    <t>Scope/Quantity Variation</t>
  </si>
  <si>
    <t>GL</t>
  </si>
  <si>
    <t>Contract 77803B</t>
  </si>
  <si>
    <t>Quadling Avenue Frontage Improvements</t>
  </si>
  <si>
    <t>(see paragraph 5.3.1 of the Instruction to Tenderers)</t>
  </si>
  <si>
    <t>( 1.6.1 )</t>
  </si>
  <si>
    <t>01 58 01</t>
  </si>
  <si>
    <t>PROJECT IDENTIFICATION</t>
  </si>
  <si>
    <t>( 1.3.1 )</t>
  </si>
  <si>
    <t>Construction Zone Information Signs</t>
  </si>
  <si>
    <t>( 1.4.3 )</t>
  </si>
  <si>
    <t>Concrete Curb &amp; Gutter - Wide Base – MMCD C5</t>
  </si>
  <si>
    <t>( 1.4.5 )</t>
  </si>
  <si>
    <t>Concrete Sidewalk &amp; Walkways &amp; Wheelchair Letdown - 100mm thick – Broom Finished</t>
  </si>
  <si>
    <t>(1.4.5)</t>
  </si>
  <si>
    <t>Concrete Driveway Letdown, Sidewalk Crossing, and Driveways - COQ-C7 &amp; COQ-C7B</t>
  </si>
  <si>
    <t>(1.4.10)</t>
  </si>
  <si>
    <t>Tactile Strip - 24x48 in - Yellow color - Removable Type  (Provisional)</t>
  </si>
  <si>
    <t>ea.</t>
  </si>
  <si>
    <t>03 30 53</t>
  </si>
  <si>
    <t>CAST-IN-PLACE CONCRETE</t>
  </si>
  <si>
    <t>1.5.4</t>
  </si>
  <si>
    <t>1.5m wide Concrete stairs(includes wide wing wall as required) (Provisional)</t>
  </si>
  <si>
    <t>03 40 01</t>
  </si>
  <si>
    <t>PRECAST CONCRETE</t>
  </si>
  <si>
    <t>(1.4.6)</t>
  </si>
  <si>
    <t>Allan Block Retaining Wall (Includes excavation, gravel, backfill, capstone)</t>
  </si>
  <si>
    <t>26 56 01</t>
  </si>
  <si>
    <t>ROADWAY LIGHTING</t>
  </si>
  <si>
    <t>1.9.2</t>
  </si>
  <si>
    <t xml:space="preserve">Supply &amp; installation of Roadway &amp; Pedestrian Lighting (ALL) Works including any removal, adjustments and disposal needed to complete the work and as shown on the Contract Drawing </t>
  </si>
  <si>
    <t>(1.9.4)</t>
  </si>
  <si>
    <t>Ducts (Empty c/w strings, caps on both ends); Telus &amp; Shaw to supply their own rpvc ducts</t>
  </si>
  <si>
    <t>31 11 01</t>
  </si>
  <si>
    <t>CLEARING AND GRUBBING</t>
  </si>
  <si>
    <t>( 1.4.1 )</t>
  </si>
  <si>
    <t>Clearing &amp; grubbing</t>
  </si>
  <si>
    <t>31 24 13</t>
  </si>
  <si>
    <t>ROADWAY EXCAVATION, EMBANKMENT AND COMPACTION</t>
  </si>
  <si>
    <t>(1.8.4 )</t>
  </si>
  <si>
    <t>Removal and disposal of Existing Asphalt (all Depths), concrete, or sidewalks</t>
  </si>
  <si>
    <t xml:space="preserve">sq.m </t>
  </si>
  <si>
    <t>(1.8.4)</t>
  </si>
  <si>
    <t xml:space="preserve">Removal of Existing Concrete Curb </t>
  </si>
  <si>
    <t>(1.8.5 )</t>
  </si>
  <si>
    <t xml:space="preserve">Common Excavation including Off Site Disposal </t>
  </si>
  <si>
    <t>cu.m</t>
  </si>
  <si>
    <t>1.8.7</t>
  </si>
  <si>
    <t>Imported Fill (75mm Minus) (Provisional)</t>
  </si>
  <si>
    <t>75mm Minus Granular Sub Base, 300mm (Provisional)</t>
  </si>
  <si>
    <t>32 11 23</t>
  </si>
  <si>
    <t>GRANULAR BASE</t>
  </si>
  <si>
    <t>25mm Minus Granular Base, variable thickness</t>
  </si>
  <si>
    <t>32 12 16</t>
  </si>
  <si>
    <t>HOT-MIX ASPHALT CONCRETE PAVING</t>
  </si>
  <si>
    <t>( 1.5.1 )</t>
  </si>
  <si>
    <t>Asphaltic Concrete Paving  - Upper Course #1  (75mm, 1 lift)</t>
  </si>
  <si>
    <t>(1.5.3)</t>
  </si>
  <si>
    <t xml:space="preserve">Asphaltic Concrete Paving - Driveways - Upper Course #2  (50mm, 1 lift)                                    </t>
  </si>
  <si>
    <t xml:space="preserve">Asphalt Drainage Curb - 150mm High </t>
  </si>
  <si>
    <t>32 17 23</t>
  </si>
  <si>
    <t>PAINTED PAVEMENT MARKINGS</t>
  </si>
  <si>
    <t xml:space="preserve">Supply &amp; Installation Thermoplastic Pavement Markings </t>
  </si>
  <si>
    <t>(1.5.4)</t>
  </si>
  <si>
    <t>Remove and Reinstate existing signage</t>
  </si>
  <si>
    <t>32 31 13</t>
  </si>
  <si>
    <t>CHAIN LINK FENCES AND GATES</t>
  </si>
  <si>
    <t>Handrails, powder-coated black (Provisonal)</t>
  </si>
  <si>
    <t>32 91 21</t>
  </si>
  <si>
    <t>TOP SOIL AND FINISH GRADING</t>
  </si>
  <si>
    <t>(1.4.1)</t>
  </si>
  <si>
    <t>Imported Topsoil - 150mm Thick for Sod</t>
  </si>
  <si>
    <t>Boulevard Tree Trench - includes excavation, backfill, growing medium(not paid where Boulevard Retention Trench is installed)</t>
  </si>
  <si>
    <t>32 92 23</t>
  </si>
  <si>
    <t>SODDING</t>
  </si>
  <si>
    <t>(1.8.1)</t>
  </si>
  <si>
    <t>Sodding</t>
  </si>
  <si>
    <t>32 93 01</t>
  </si>
  <si>
    <t>PLANTING OF TREES, SHRUBS, AND GROUND COVERS</t>
  </si>
  <si>
    <t>(1.9.1)</t>
  </si>
  <si>
    <t>Boulevard Tree - Catalpa Bignonioides 'Aurea" (Golden Catalpa), 7cm cal.</t>
  </si>
  <si>
    <t>Boulevard Tree - Cornus x Aurora (Aurra Dogwood), 7cm cal.</t>
  </si>
  <si>
    <t>Boulevard Tree - Magnolia x Galaxy (Galaxy Magnolia), 7cm cal.</t>
  </si>
  <si>
    <t>Boulevard Tree - Stewartia Pseudocamellia (Japanese Stewartia), 7cm cal.</t>
  </si>
  <si>
    <t>Boulevard Tree - Parrotia Persica 'Inges Ruby Vase’ (Ruby Vase Persian Ironwood), 7cm cal.</t>
  </si>
  <si>
    <t>(1.8.2)</t>
  </si>
  <si>
    <t>150mm Class 50 DI Watermain</t>
  </si>
  <si>
    <t>Water valve box (T.C Nelson box); includes 150mm SDR35 PVC riser pipe - (Provisional)</t>
  </si>
  <si>
    <t>(1.8.3)</t>
  </si>
  <si>
    <t>150mm Gate Valves</t>
  </si>
  <si>
    <t>150mm Tees</t>
  </si>
  <si>
    <r>
      <t>150mm 45</t>
    </r>
    <r>
      <rPr>
        <sz val="10"/>
        <rFont val="Times New Roman"/>
        <family val="1"/>
      </rPr>
      <t>°</t>
    </r>
    <r>
      <rPr>
        <sz val="10"/>
        <rFont val="TheSansOffice"/>
        <family val="2"/>
      </rPr>
      <t xml:space="preserve"> Bend</t>
    </r>
  </si>
  <si>
    <t>150mm Mechanical Coupling</t>
  </si>
  <si>
    <t>1.8.9</t>
  </si>
  <si>
    <t>Thrust Blocks (All Sizes)</t>
  </si>
  <si>
    <t>19mm Water Service Connection (COQ-W2B) - Long Side</t>
  </si>
  <si>
    <t>19mm Water Service Connection (COQ-W2B) - Short Side</t>
  </si>
  <si>
    <t>Transfer Existing Water Service to New Main</t>
  </si>
  <si>
    <t>(1.8.7)</t>
  </si>
  <si>
    <t>Temporary Blowoff and Test Point</t>
  </si>
  <si>
    <t>(1.8.13)</t>
  </si>
  <si>
    <t>Watermain Tie-in including tapping tee and valve</t>
  </si>
  <si>
    <t>Cap Existing Watermain (all required cappings)</t>
  </si>
  <si>
    <t>(1.8.14)</t>
  </si>
  <si>
    <t>Fire Hydrant Assembly (Includes thrust block, assembly, lateral, &amp; gate valve)</t>
  </si>
  <si>
    <t>(1.6.3)</t>
  </si>
  <si>
    <t>Service Connections - MMCD S7 - 100mm SDR28 PVC (Provisional)</t>
  </si>
  <si>
    <t>(1.6.3.1)</t>
  </si>
  <si>
    <t>Sanitary Service Connection Repair (Provisional)</t>
  </si>
  <si>
    <t>(1.6.4)</t>
  </si>
  <si>
    <t>Inspection Chambers - MMCD S9</t>
  </si>
  <si>
    <t>Service Connections - MMCD S8 - 150mm SDR28 PVC (Provisional)</t>
  </si>
  <si>
    <t>Storm Service Connection Repair (Provisional)</t>
  </si>
  <si>
    <t>(1.6.5)</t>
  </si>
  <si>
    <t>Catch Basin/Lawn Basin Lead - 150mm SDR28 PVC</t>
  </si>
  <si>
    <t>Catch Basin/Lawn Basin Lead - 200mm SDR35 PVC</t>
  </si>
  <si>
    <t>(1.6.6)</t>
  </si>
  <si>
    <t>Boulevard Retention Trench - COQ-SW3  (includes excavation, backfill materials, growing medium)</t>
  </si>
  <si>
    <t>Boulevard Retention Trench - Decant Piping (includes perf pipe, caps, cleanout, trench dam and tie in to C/B)</t>
  </si>
  <si>
    <t>33 44 01</t>
  </si>
  <si>
    <t>MANHOLES AND CATCHBASINS</t>
  </si>
  <si>
    <t>(1.5.2)</t>
  </si>
  <si>
    <t>Top-Inlet Catch Basin - MMCD S11</t>
  </si>
  <si>
    <t>Lawn Basin - MMCD S12 Type 2</t>
  </si>
  <si>
    <t>Lawn Basin - MMCD S12 Type 1</t>
  </si>
  <si>
    <t>Manhole Frame and Lid Replacement &amp; Adjustments</t>
  </si>
  <si>
    <t>Removal &amp; Disposal of Catch Basins</t>
  </si>
  <si>
    <t>Boulevard Retention Trench - Dispersal Piping (includes perf pipe, caps, cleanout, tie-in's to CBs / LBs)</t>
  </si>
  <si>
    <t>Frontage Works Program</t>
  </si>
  <si>
    <t>Consultant</t>
  </si>
  <si>
    <t>Eng'g Alloc. &amp; inspection, 2017</t>
  </si>
  <si>
    <t>85250 transfer to 84311</t>
  </si>
  <si>
    <t>81340 transfer to 84311</t>
  </si>
  <si>
    <t>Other</t>
  </si>
  <si>
    <t>83411 transfer to 84311</t>
  </si>
  <si>
    <t>Watermain Replacement at Quadling</t>
  </si>
  <si>
    <t>Contingency</t>
  </si>
  <si>
    <t>89010 to 89026</t>
  </si>
  <si>
    <t>road paving</t>
  </si>
  <si>
    <t>Total:</t>
  </si>
  <si>
    <t>11-482-77803</t>
  </si>
  <si>
    <t>31-467-89026</t>
  </si>
  <si>
    <t>Testing</t>
  </si>
  <si>
    <t>Construction 77803B</t>
  </si>
  <si>
    <t>Total Funds</t>
  </si>
  <si>
    <t>Remaining</t>
  </si>
  <si>
    <t>21-473-81340</t>
  </si>
  <si>
    <t>21-463-83441</t>
  </si>
  <si>
    <t>31-467-89010</t>
  </si>
  <si>
    <t>11-481-73580</t>
  </si>
  <si>
    <t>Eng'g Alloc. &amp; inspection</t>
  </si>
  <si>
    <t>200mm Gate Valves</t>
  </si>
  <si>
    <t>m</t>
  </si>
  <si>
    <t>(1.8.15)</t>
  </si>
  <si>
    <t>EXCAVATING, TRENCHING AND BACKFILLING</t>
  </si>
  <si>
    <t>1.10.3</t>
  </si>
  <si>
    <t xml:space="preserve">New Fire Hydrant Assembly </t>
  </si>
  <si>
    <t>(1.8.16)</t>
  </si>
  <si>
    <t>(1.8.3.1)</t>
  </si>
  <si>
    <t>(1.8.3.2)</t>
  </si>
  <si>
    <t>(1.10.9)</t>
  </si>
  <si>
    <t>Imported Trench Backfill (75mm Minus) (Provisional)</t>
  </si>
  <si>
    <t>Name of Contractor:_______________________________________</t>
  </si>
  <si>
    <t>(Transfer the amount to Form of Tender Summary Page 1)</t>
  </si>
  <si>
    <t>(1.8.5)</t>
  </si>
  <si>
    <t>Air Valve Assembly, Chamber and Vent (COQ-W6)</t>
  </si>
  <si>
    <t>COLD MILLING</t>
  </si>
  <si>
    <t>(1.5.1)</t>
  </si>
  <si>
    <t>Surface Mill - 35mm</t>
  </si>
  <si>
    <t>32 12 13.1</t>
  </si>
  <si>
    <t>ASPHALT TACK COAT</t>
  </si>
  <si>
    <t>Asphalt Tack Coat - Emulsified Asphalt</t>
  </si>
  <si>
    <t>1.5.1</t>
  </si>
  <si>
    <t>Hot Mix Asphalt - 35mm Surface Layer - MMCD Upper Course #2</t>
  </si>
  <si>
    <t>(1.10.10)</t>
  </si>
  <si>
    <t>Allowance</t>
  </si>
  <si>
    <t>(1.10.11)</t>
  </si>
  <si>
    <r>
      <t>MMCD Ref. /</t>
    </r>
    <r>
      <rPr>
        <b/>
        <sz val="8"/>
        <rFont val="TheSansOffice"/>
        <family val="2"/>
      </rPr>
      <t xml:space="preserve"> (Supplementary Specifications)</t>
    </r>
  </si>
  <si>
    <t>01 58 01S</t>
  </si>
  <si>
    <t>03 30 20S</t>
  </si>
  <si>
    <t>31 23 01S</t>
  </si>
  <si>
    <t>33 11 01S</t>
  </si>
  <si>
    <t>Remove and Replace Concrete Sidewalk (100mm)</t>
  </si>
  <si>
    <t>Remove and Replace Retaining Walls (All Types)</t>
  </si>
  <si>
    <t>QUANTITY</t>
  </si>
  <si>
    <t>Total Tendered Price (exclude GST):</t>
  </si>
  <si>
    <t>(1.8.3.3)</t>
  </si>
  <si>
    <t>Removal of Existing Hydrants</t>
  </si>
  <si>
    <t xml:space="preserve">150mm Class 50 DI Watermain (V-Bio Encased) (TR Flex or Tyton c/w Approved Joint Retraints) </t>
  </si>
  <si>
    <t xml:space="preserve">200mm Class 50 DI Watermain (V-Bio Encased) (TR Flex or Tyton c/w Approved Joint Retraints) </t>
  </si>
  <si>
    <t xml:space="preserve">Tee - 150mm x 150mm x 150mm DI (TR Flex or Tyton c/w Approved Joint Retraints) </t>
  </si>
  <si>
    <t xml:space="preserve">Tee - 200mm x 200mm x 150mm DI (TR Flex or Tyton c/w Approved Joint Retraints) </t>
  </si>
  <si>
    <r>
      <t>Bend - 200mm 45</t>
    </r>
    <r>
      <rPr>
        <sz val="10"/>
        <rFont val="Times New Roman"/>
        <family val="1"/>
      </rPr>
      <t>°</t>
    </r>
    <r>
      <rPr>
        <sz val="10"/>
        <rFont val="TheSansOffice"/>
        <family val="2"/>
      </rPr>
      <t xml:space="preserve"> DI (TR Flex or Tyton c/w Approved Joint Retraints) </t>
    </r>
  </si>
  <si>
    <t xml:space="preserve">Bend - 200mm 22.5° DI (TR Flex or Tyton c/w Approved Joint Retraints) </t>
  </si>
  <si>
    <t>Contract 89037</t>
  </si>
  <si>
    <t>Overexcavation (Provisional)</t>
  </si>
  <si>
    <t xml:space="preserve">250mm Class 50 DI Watermain (V-Bio Encased) (TR Flex or Tyton c/w Approved Joint Retraints) </t>
  </si>
  <si>
    <t>250mm Gate Valves</t>
  </si>
  <si>
    <t xml:space="preserve">Tee - 250mm x 250mm x 150mm DI (TR Flex or Tyton c/w Approved Joint Retraints) </t>
  </si>
  <si>
    <t xml:space="preserve">Cross - 250mm x 250mm x 200mm x 200mm DI (TR Flex or Tyton c/w Approved Joint Retraints) </t>
  </si>
  <si>
    <r>
      <t>Bend - 250mm 45</t>
    </r>
    <r>
      <rPr>
        <sz val="10"/>
        <rFont val="Times New Roman"/>
        <family val="1"/>
      </rPr>
      <t>°</t>
    </r>
    <r>
      <rPr>
        <sz val="10"/>
        <rFont val="TheSansOffice"/>
        <family val="2"/>
      </rPr>
      <t xml:space="preserve"> DI (TR Flex or Tyton c/w Approved Joint Retraints) </t>
    </r>
  </si>
  <si>
    <t xml:space="preserve">Reducer - 250mm x 200mm DI (TR Flex or Tyton c/w Approved Joint Retraints) </t>
  </si>
  <si>
    <t>New Fire Hydrant Lead DI (Re-Use Ex. Hydrant Body)</t>
  </si>
  <si>
    <t>Watermain tie-in including capping (to ex. 150mm)</t>
  </si>
  <si>
    <t>Watermain tie-in including capping (to ex. 200mm)</t>
  </si>
  <si>
    <t>Watermain tie-in including capping (to ex. 250mm)</t>
  </si>
  <si>
    <t xml:space="preserve">Tee - 200mm x 200mm x 200mm DI (TR Flex or Tyton c/w Approved Joint Retraints) </t>
  </si>
  <si>
    <t xml:space="preserve">Reducer - 200mm x 150mm DI (TR Flex or Tyton c/w Approved Joint Retraints) </t>
  </si>
  <si>
    <t>Watermain tie-in including capping (to ex.150mm)</t>
  </si>
  <si>
    <t>Remove and Replace Concrete Curb - (COQ-C6)</t>
  </si>
  <si>
    <t>BRUNETTE &amp; COLEMAN</t>
  </si>
  <si>
    <t>ROCHESTER &amp; LEBLEU</t>
  </si>
  <si>
    <t>Brunette, Coleman, Rochester Watermain Replacements</t>
  </si>
  <si>
    <t>GENERAL</t>
  </si>
  <si>
    <t>Remove and Replace Retaining Walls (All Types) (Provisional)</t>
  </si>
  <si>
    <t>Transfer 19mm Existing Water Service to new main (Coq-W2b-1 or Coq-W2b-2)</t>
  </si>
  <si>
    <t>32 01 16.7S</t>
  </si>
  <si>
    <t>32 12 16S</t>
  </si>
  <si>
    <t>01 55 00S</t>
  </si>
  <si>
    <t>TRAFFIC CONTROL</t>
  </si>
  <si>
    <t>Hydro Excavation (Provisional)</t>
  </si>
  <si>
    <t>Remove and Replace Concrete Driveway (190mm thick) - Brushed Finish</t>
  </si>
  <si>
    <t>Remove and Replace Concrete Driveway (190mm thick)  - All Other Finishes</t>
  </si>
  <si>
    <t>Water Service Connection - Supply &amp; Install Double Strap Saddle, 50mm Corporation Stop listed in COQ-W2e 89037 Revision. Precast Concrete Meter Box and meter setter as per Coquitlam Water Meter Specifications detail drawing WM-3 89037 Revision. (do not provide or install meter)</t>
  </si>
  <si>
    <t>Blow-off Assembly and Chamber including capping (COQ-W8)</t>
  </si>
  <si>
    <t>Remove Existing Blow-off Manhole Outside of Other Excavations</t>
  </si>
  <si>
    <t>(1.8.4.3)</t>
  </si>
  <si>
    <t xml:space="preserve">Remove Existing Blow-off Manhole </t>
  </si>
  <si>
    <t>50mm Water Service Piping per COQ-W2e 89037 Revision w/ Municipex and #10 AWG Tracer Wire</t>
  </si>
  <si>
    <r>
      <rPr>
        <b/>
        <i/>
        <sz val="12"/>
        <color rgb="FFFF0000"/>
        <rFont val="TheSansOffice"/>
        <family val="2"/>
      </rPr>
      <t>Revised</t>
    </r>
    <r>
      <rPr>
        <b/>
        <sz val="12"/>
        <color rgb="FFFF0000"/>
        <rFont val="TheSansOffice"/>
        <family val="2"/>
      </rPr>
      <t xml:space="preserve"> - </t>
    </r>
    <r>
      <rPr>
        <b/>
        <sz val="12"/>
        <rFont val="TheSansOffice"/>
        <family val="2"/>
      </rPr>
      <t xml:space="preserve">APPENDIX 1 </t>
    </r>
    <r>
      <rPr>
        <b/>
        <sz val="12"/>
        <color rgb="FFFF0000"/>
        <rFont val="TheSansOffice"/>
        <family val="2"/>
      </rPr>
      <t>- Revision No. 2</t>
    </r>
  </si>
  <si>
    <t xml:space="preserve">Tee - 200mm x 150mm x 150mm DI (TR Flex or Tyton c/w Approved Joint Retraints) </t>
  </si>
  <si>
    <r>
      <t>Bend - 150mm 45</t>
    </r>
    <r>
      <rPr>
        <sz val="10"/>
        <color rgb="FFFF0000"/>
        <rFont val="Times New Roman"/>
        <family val="1"/>
      </rPr>
      <t>°</t>
    </r>
    <r>
      <rPr>
        <sz val="10"/>
        <color rgb="FFFF0000"/>
        <rFont val="TheSansOffice"/>
        <family val="2"/>
      </rPr>
      <t xml:space="preserve"> DI (TR Flex or Tyton c/w Approved Joint Retraints) </t>
    </r>
  </si>
  <si>
    <t xml:space="preserve">Bend - 200mm 11.25° DI (TR Flex or Tyton c/w Approved Joint Retraints) </t>
  </si>
  <si>
    <t>Remove Existing Valve Boxes &amp; Risers Outside of Other Excavations (Provisional)</t>
  </si>
  <si>
    <t>(1.8.4.1)</t>
  </si>
  <si>
    <t>(1.8.4.2)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</si>
</sst>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164" formatCode="0.000"/>
    <numFmt numFmtId="165" formatCode="0.0"/>
    <numFmt numFmtId="166" formatCode="&quot;$&quot;#,##0.00"/>
    <numFmt numFmtId="167" formatCode="&quot;$&quot;#,##0"/>
    <numFmt numFmtId="168" formatCode="_-&quot;$&quot;* #,##0.00_-;\-&quot;$&quot;* #,##0.00_-;_-&quot;$&quot;* &quot;-&quot;??_-;_-@_-"/>
    <numFmt numFmtId="169" formatCode="_(&quot;$&quot;* #,##0_);_(&quot;$&quot;* \(#,##0\);_(&quot;$&quot;* &quot;-&quot;??_);_(@_)"/>
  </numFmts>
  <fonts count="27" x14ac:knownFonts="1">
    <font>
      <sz val="10"/>
      <name val="Arial"/>
    </font>
    <font>
      <sz val="10"/>
      <name val="Arial"/>
    </font>
    <font>
      <b/>
      <u/>
      <sz val="12"/>
      <name val="Arial"/>
      <family val="2"/>
    </font>
    <font>
      <sz val="10"/>
      <name val="Arial"/>
      <family val="2"/>
    </font>
    <font>
      <u/>
      <sz val="12"/>
      <name val="Arial"/>
      <family val="2"/>
    </font>
    <font>
      <b/>
      <sz val="9"/>
      <name val="TheSansOffice"/>
      <family val="2"/>
    </font>
    <font>
      <sz val="10"/>
      <name val="TheSansOffice"/>
      <family val="2"/>
    </font>
    <font>
      <b/>
      <sz val="10"/>
      <name val="TheSansOffice"/>
      <family val="2"/>
    </font>
    <font>
      <b/>
      <sz val="12"/>
      <name val="TheSansOffice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TheSansOffice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TheSansOffice"/>
      <family val="2"/>
    </font>
    <font>
      <sz val="10"/>
      <name val="Times New Roman"/>
      <family val="1"/>
    </font>
    <font>
      <sz val="15"/>
      <name val="TheSansOffice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sz val="11"/>
      <name val="TheSansOffice"/>
      <family val="2"/>
    </font>
    <font>
      <sz val="10"/>
      <name val="Cambria"/>
      <family val="1"/>
    </font>
    <font>
      <sz val="12"/>
      <name val="Arial"/>
      <family val="2"/>
    </font>
    <font>
      <sz val="10"/>
      <color rgb="FFFF0000"/>
      <name val="Arial"/>
      <family val="2"/>
    </font>
    <font>
      <sz val="10"/>
      <color rgb="FFFF0000"/>
      <name val="TheSansOffice"/>
      <family val="2"/>
    </font>
    <font>
      <b/>
      <sz val="12"/>
      <color rgb="FFFF0000"/>
      <name val="TheSansOffice"/>
      <family val="2"/>
    </font>
    <font>
      <b/>
      <i/>
      <sz val="12"/>
      <color rgb="FFFF0000"/>
      <name val="TheSansOffice"/>
      <family val="2"/>
    </font>
    <font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7" fillId="0" borderId="0" applyNumberFormat="0" applyFill="0" applyBorder="0" applyProtection="0"/>
    <xf numFmtId="9" fontId="9" fillId="0" borderId="0" applyFont="0" applyFill="0" applyBorder="0" applyAlignment="0" applyProtection="0"/>
  </cellStyleXfs>
  <cellXfs count="217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65" fontId="7" fillId="2" borderId="1" xfId="0" quotePrefix="1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2" fontId="6" fillId="0" borderId="1" xfId="0" applyNumberFormat="1" applyFont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6" fillId="0" borderId="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vertical="center"/>
    </xf>
    <xf numFmtId="165" fontId="6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166" fontId="3" fillId="0" borderId="0" xfId="0" applyNumberFormat="1" applyFont="1"/>
    <xf numFmtId="0" fontId="3" fillId="0" borderId="0" xfId="0" applyFont="1"/>
    <xf numFmtId="0" fontId="3" fillId="0" borderId="1" xfId="0" applyFont="1" applyBorder="1"/>
    <xf numFmtId="0" fontId="6" fillId="0" borderId="3" xfId="0" applyFont="1" applyFill="1" applyBorder="1" applyAlignment="1">
      <alignment horizontal="left"/>
    </xf>
    <xf numFmtId="167" fontId="6" fillId="0" borderId="1" xfId="0" applyNumberFormat="1" applyFont="1" applyFill="1" applyBorder="1" applyAlignment="1">
      <alignment horizontal="right" vertical="center"/>
    </xf>
    <xf numFmtId="166" fontId="6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0" xfId="0" applyNumberFormat="1" applyAlignment="1">
      <alignment vertical="center"/>
    </xf>
    <xf numFmtId="166" fontId="3" fillId="0" borderId="0" xfId="0" applyNumberFormat="1" applyFont="1" applyAlignment="1">
      <alignment vertical="center"/>
    </xf>
    <xf numFmtId="44" fontId="3" fillId="0" borderId="0" xfId="1" applyFont="1" applyAlignment="1">
      <alignment horizontal="center" vertical="center"/>
    </xf>
    <xf numFmtId="44" fontId="3" fillId="0" borderId="0" xfId="0" applyNumberFormat="1" applyFont="1" applyAlignment="1">
      <alignment vertical="center"/>
    </xf>
    <xf numFmtId="44" fontId="3" fillId="0" borderId="0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4" fillId="2" borderId="4" xfId="0" applyFont="1" applyFill="1" applyBorder="1" applyAlignment="1">
      <alignment horizontal="center" vertical="center"/>
    </xf>
    <xf numFmtId="169" fontId="22" fillId="0" borderId="0" xfId="1" applyNumberFormat="1" applyFont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167" fontId="3" fillId="0" borderId="0" xfId="0" applyNumberFormat="1" applyFont="1"/>
    <xf numFmtId="166" fontId="12" fillId="0" borderId="0" xfId="0" applyNumberFormat="1" applyFont="1"/>
    <xf numFmtId="166" fontId="6" fillId="0" borderId="0" xfId="0" applyNumberFormat="1" applyFont="1" applyBorder="1" applyAlignment="1">
      <alignment vertical="center"/>
    </xf>
    <xf numFmtId="169" fontId="22" fillId="0" borderId="5" xfId="1" applyNumberFormat="1" applyFont="1" applyBorder="1" applyAlignment="1">
      <alignment vertical="center"/>
    </xf>
    <xf numFmtId="167" fontId="0" fillId="0" borderId="5" xfId="0" applyNumberFormat="1" applyBorder="1" applyAlignment="1">
      <alignment vertical="center"/>
    </xf>
    <xf numFmtId="166" fontId="0" fillId="0" borderId="5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0" fontId="12" fillId="0" borderId="0" xfId="0" applyFont="1" applyAlignment="1">
      <alignment vertical="center"/>
    </xf>
    <xf numFmtId="169" fontId="22" fillId="0" borderId="0" xfId="1" applyNumberFormat="1" applyFont="1" applyBorder="1" applyAlignment="1">
      <alignment vertical="center"/>
    </xf>
    <xf numFmtId="167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166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 vertical="center"/>
    </xf>
    <xf numFmtId="166" fontId="13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Alignment="1">
      <alignment horizontal="center"/>
    </xf>
    <xf numFmtId="166" fontId="3" fillId="0" borderId="0" xfId="0" applyNumberFormat="1" applyFont="1" applyAlignment="1">
      <alignment horizontal="center"/>
    </xf>
    <xf numFmtId="0" fontId="4" fillId="2" borderId="3" xfId="0" applyFont="1" applyFill="1" applyBorder="1" applyAlignment="1">
      <alignment horizontal="right" vertical="center"/>
    </xf>
    <xf numFmtId="44" fontId="0" fillId="0" borderId="0" xfId="0" applyNumberFormat="1"/>
    <xf numFmtId="44" fontId="3" fillId="0" borderId="0" xfId="0" applyNumberFormat="1" applyFont="1"/>
    <xf numFmtId="0" fontId="7" fillId="0" borderId="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2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3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7" fontId="3" fillId="0" borderId="1" xfId="0" applyNumberFormat="1" applyFont="1" applyBorder="1" applyAlignment="1">
      <alignment vertical="center"/>
    </xf>
    <xf numFmtId="167" fontId="0" fillId="0" borderId="1" xfId="0" applyNumberFormat="1" applyBorder="1"/>
    <xf numFmtId="167" fontId="3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166" fontId="12" fillId="3" borderId="0" xfId="0" applyNumberFormat="1" applyFont="1" applyFill="1" applyAlignment="1">
      <alignment vertical="center"/>
    </xf>
    <xf numFmtId="166" fontId="3" fillId="3" borderId="0" xfId="0" applyNumberFormat="1" applyFont="1" applyFill="1" applyAlignment="1">
      <alignment horizontal="right"/>
    </xf>
    <xf numFmtId="166" fontId="3" fillId="3" borderId="0" xfId="0" applyNumberFormat="1" applyFont="1" applyFill="1"/>
    <xf numFmtId="44" fontId="3" fillId="3" borderId="0" xfId="0" applyNumberFormat="1" applyFont="1" applyFill="1"/>
    <xf numFmtId="0" fontId="3" fillId="3" borderId="0" xfId="0" applyFont="1" applyFill="1" applyAlignment="1">
      <alignment horizontal="right"/>
    </xf>
    <xf numFmtId="0" fontId="3" fillId="3" borderId="0" xfId="0" applyFont="1" applyFill="1"/>
    <xf numFmtId="166" fontId="12" fillId="3" borderId="0" xfId="0" applyNumberFormat="1" applyFont="1" applyFill="1" applyAlignment="1">
      <alignment horizontal="right"/>
    </xf>
    <xf numFmtId="0" fontId="3" fillId="3" borderId="0" xfId="0" applyFont="1" applyFill="1" applyAlignment="1">
      <alignment vertical="center"/>
    </xf>
    <xf numFmtId="166" fontId="3" fillId="3" borderId="0" xfId="0" applyNumberFormat="1" applyFont="1" applyFill="1" applyAlignment="1">
      <alignment vertical="center"/>
    </xf>
    <xf numFmtId="166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166" fontId="3" fillId="0" borderId="0" xfId="0" applyNumberFormat="1" applyFont="1" applyFill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166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/>
    </xf>
    <xf numFmtId="166" fontId="3" fillId="0" borderId="0" xfId="0" applyNumberFormat="1" applyFont="1" applyFill="1"/>
    <xf numFmtId="0" fontId="3" fillId="0" borderId="0" xfId="0" applyFont="1" applyFill="1" applyAlignment="1">
      <alignment horizontal="right" vertical="center"/>
    </xf>
    <xf numFmtId="166" fontId="3" fillId="0" borderId="1" xfId="0" applyNumberFormat="1" applyFont="1" applyFill="1" applyBorder="1" applyAlignment="1">
      <alignment horizontal="right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 wrapText="1"/>
    </xf>
    <xf numFmtId="166" fontId="6" fillId="0" borderId="3" xfId="0" applyNumberFormat="1" applyFont="1" applyFill="1" applyBorder="1" applyAlignment="1">
      <alignment horizontal="center" vertical="center"/>
    </xf>
    <xf numFmtId="166" fontId="4" fillId="2" borderId="2" xfId="0" applyNumberFormat="1" applyFont="1" applyFill="1" applyBorder="1" applyAlignment="1">
      <alignment vertical="center"/>
    </xf>
    <xf numFmtId="166" fontId="7" fillId="2" borderId="2" xfId="0" applyNumberFormat="1" applyFont="1" applyFill="1" applyBorder="1" applyAlignment="1">
      <alignment horizontal="left" vertical="center"/>
    </xf>
    <xf numFmtId="166" fontId="6" fillId="0" borderId="1" xfId="0" applyNumberFormat="1" applyFont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166" fontId="6" fillId="0" borderId="2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5" fontId="0" fillId="0" borderId="0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166" fontId="18" fillId="2" borderId="3" xfId="0" applyNumberFormat="1" applyFont="1" applyFill="1" applyBorder="1" applyAlignment="1">
      <alignment vertical="center"/>
    </xf>
    <xf numFmtId="166" fontId="7" fillId="2" borderId="3" xfId="0" applyNumberFormat="1" applyFont="1" applyFill="1" applyBorder="1" applyAlignment="1">
      <alignment horizontal="left" vertical="center"/>
    </xf>
    <xf numFmtId="2" fontId="16" fillId="0" borderId="6" xfId="0" applyNumberFormat="1" applyFont="1" applyBorder="1" applyAlignment="1">
      <alignment horizontal="center" vertical="center"/>
    </xf>
    <xf numFmtId="3" fontId="16" fillId="0" borderId="0" xfId="0" applyNumberFormat="1" applyFont="1" applyBorder="1" applyAlignment="1">
      <alignment horizontal="center" vertical="center"/>
    </xf>
    <xf numFmtId="166" fontId="16" fillId="0" borderId="0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2" fontId="16" fillId="0" borderId="8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3" fontId="16" fillId="0" borderId="9" xfId="0" applyNumberFormat="1" applyFont="1" applyBorder="1" applyAlignment="1">
      <alignment horizontal="center" vertical="center"/>
    </xf>
    <xf numFmtId="166" fontId="16" fillId="0" borderId="9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right" vertical="center"/>
    </xf>
    <xf numFmtId="0" fontId="3" fillId="0" borderId="3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2" fontId="6" fillId="0" borderId="1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3" fontId="6" fillId="0" borderId="5" xfId="0" applyNumberFormat="1" applyFont="1" applyFill="1" applyBorder="1" applyAlignment="1">
      <alignment horizontal="center" vertical="center"/>
    </xf>
    <xf numFmtId="166" fontId="6" fillId="0" borderId="5" xfId="0" applyNumberFormat="1" applyFont="1" applyFill="1" applyBorder="1" applyAlignment="1">
      <alignment horizontal="center" vertical="center"/>
    </xf>
    <xf numFmtId="166" fontId="6" fillId="0" borderId="12" xfId="0" applyNumberFormat="1" applyFont="1" applyFill="1" applyBorder="1" applyAlignment="1">
      <alignment horizontal="center" vertical="center"/>
    </xf>
    <xf numFmtId="2" fontId="16" fillId="0" borderId="6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3" fontId="16" fillId="0" borderId="0" xfId="0" applyNumberFormat="1" applyFont="1" applyBorder="1" applyAlignment="1">
      <alignment horizontal="center"/>
    </xf>
    <xf numFmtId="166" fontId="16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2" fontId="8" fillId="0" borderId="4" xfId="0" applyNumberFormat="1" applyFont="1" applyFill="1" applyBorder="1" applyAlignment="1">
      <alignment horizontal="center" vertical="center"/>
    </xf>
    <xf numFmtId="166" fontId="6" fillId="0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6" fontId="6" fillId="0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3" fontId="23" fillId="0" borderId="1" xfId="0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2" fontId="23" fillId="0" borderId="1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166" fontId="19" fillId="0" borderId="10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66" fontId="6" fillId="0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6" fontId="6" fillId="0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6" fontId="2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11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8" fillId="4" borderId="4" xfId="0" applyNumberFormat="1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66" fontId="6" fillId="0" borderId="4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>
      <alignment horizontal="center" vertical="center"/>
    </xf>
    <xf numFmtId="166" fontId="6" fillId="0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7">
    <cellStyle name="Currency" xfId="1" builtinId="4"/>
    <cellStyle name="Currency 2" xfId="2"/>
    <cellStyle name="Hyperlink 2" xfId="3"/>
    <cellStyle name="Normal" xfId="0" builtinId="0"/>
    <cellStyle name="Normal 2" xfId="4"/>
    <cellStyle name="Normal 3" xfId="5"/>
    <cellStyle name="Percent 2" xfId="6"/>
  </cellStyles>
  <dxfs count="37"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M112"/>
  <sheetViews>
    <sheetView tabSelected="1" view="pageBreakPreview" zoomScale="85" zoomScaleNormal="100" zoomScaleSheetLayoutView="85" zoomScalePageLayoutView="85" workbookViewId="0">
      <selection activeCell="G18" sqref="G18"/>
    </sheetView>
  </sheetViews>
  <sheetFormatPr defaultRowHeight="19.5" x14ac:dyDescent="0.2"/>
  <cols>
    <col min="1" max="1" width="7.28515625" style="82" bestFit="1" customWidth="1"/>
    <col min="2" max="2" width="12.42578125" style="81" customWidth="1"/>
    <col min="3" max="3" width="77.140625" style="81" customWidth="1"/>
    <col min="4" max="4" width="9.5703125" style="79" customWidth="1"/>
    <col min="5" max="5" width="12.5703125" style="80" customWidth="1"/>
    <col min="6" max="6" width="11.85546875" style="80" customWidth="1"/>
    <col min="7" max="7" width="20.140625" style="81" customWidth="1"/>
    <col min="8" max="8" width="4.140625" style="81" customWidth="1"/>
    <col min="9" max="16384" width="9.140625" style="81"/>
  </cols>
  <sheetData>
    <row r="1" spans="1:9" s="15" customFormat="1" ht="15.75" x14ac:dyDescent="0.25">
      <c r="A1" s="191" t="s">
        <v>272</v>
      </c>
      <c r="B1" s="192"/>
      <c r="C1" s="192"/>
      <c r="D1" s="192"/>
      <c r="E1" s="192"/>
      <c r="F1" s="192"/>
      <c r="G1" s="193"/>
    </row>
    <row r="2" spans="1:9" s="15" customFormat="1" ht="15.75" x14ac:dyDescent="0.2">
      <c r="A2" s="194" t="s">
        <v>11</v>
      </c>
      <c r="B2" s="195"/>
      <c r="C2" s="195"/>
      <c r="D2" s="195"/>
      <c r="E2" s="195"/>
      <c r="F2" s="195"/>
      <c r="G2" s="196"/>
      <c r="I2" s="20"/>
    </row>
    <row r="3" spans="1:9" s="15" customFormat="1" ht="6" customHeight="1" x14ac:dyDescent="0.2">
      <c r="A3" s="128"/>
      <c r="B3" s="60"/>
      <c r="C3" s="60"/>
      <c r="D3" s="60"/>
      <c r="E3" s="129"/>
      <c r="F3" s="60"/>
      <c r="G3" s="130"/>
    </row>
    <row r="4" spans="1:9" s="15" customFormat="1" ht="15.75" x14ac:dyDescent="0.2">
      <c r="A4" s="194" t="s">
        <v>237</v>
      </c>
      <c r="B4" s="195"/>
      <c r="C4" s="195"/>
      <c r="D4" s="195"/>
      <c r="E4" s="195"/>
      <c r="F4" s="195"/>
      <c r="G4" s="196"/>
      <c r="I4" s="20"/>
    </row>
    <row r="5" spans="1:9" s="15" customFormat="1" ht="18" customHeight="1" x14ac:dyDescent="0.2">
      <c r="A5" s="194" t="s">
        <v>255</v>
      </c>
      <c r="B5" s="195"/>
      <c r="C5" s="195"/>
      <c r="D5" s="195"/>
      <c r="E5" s="195"/>
      <c r="F5" s="195"/>
      <c r="G5" s="196"/>
    </row>
    <row r="6" spans="1:9" s="15" customFormat="1" ht="7.5" customHeight="1" x14ac:dyDescent="0.2">
      <c r="A6" s="131"/>
      <c r="B6" s="60"/>
      <c r="C6" s="60"/>
      <c r="D6" s="60"/>
      <c r="E6" s="129"/>
      <c r="F6" s="60"/>
      <c r="G6" s="130"/>
    </row>
    <row r="7" spans="1:9" s="15" customFormat="1" ht="15.75" x14ac:dyDescent="0.2">
      <c r="A7" s="194" t="s">
        <v>7</v>
      </c>
      <c r="B7" s="195"/>
      <c r="C7" s="195"/>
      <c r="D7" s="195"/>
      <c r="E7" s="195"/>
      <c r="F7" s="195"/>
      <c r="G7" s="196"/>
    </row>
    <row r="8" spans="1:9" s="15" customFormat="1" ht="12.75" x14ac:dyDescent="0.2">
      <c r="A8" s="188" t="s">
        <v>47</v>
      </c>
      <c r="B8" s="189"/>
      <c r="C8" s="189"/>
      <c r="D8" s="189"/>
      <c r="E8" s="189"/>
      <c r="F8" s="189"/>
      <c r="G8" s="190"/>
    </row>
    <row r="9" spans="1:9" s="15" customFormat="1" ht="14.25" customHeight="1" x14ac:dyDescent="0.2">
      <c r="A9" s="201" t="s">
        <v>21</v>
      </c>
      <c r="B9" s="202"/>
      <c r="C9" s="202"/>
      <c r="D9" s="202"/>
      <c r="E9" s="202"/>
      <c r="F9" s="202"/>
      <c r="G9" s="203"/>
    </row>
    <row r="10" spans="1:9" s="15" customFormat="1" ht="14.25" customHeight="1" x14ac:dyDescent="0.2">
      <c r="A10" s="201" t="s">
        <v>9</v>
      </c>
      <c r="B10" s="202"/>
      <c r="C10" s="202"/>
      <c r="D10" s="202"/>
      <c r="E10" s="202"/>
      <c r="F10" s="202"/>
      <c r="G10" s="203"/>
    </row>
    <row r="11" spans="1:9" s="20" customFormat="1" ht="7.5" customHeight="1" x14ac:dyDescent="0.2">
      <c r="A11" s="132"/>
      <c r="B11" s="133"/>
      <c r="C11" s="133"/>
      <c r="D11" s="133"/>
      <c r="E11" s="134"/>
      <c r="F11" s="133"/>
      <c r="G11" s="135"/>
    </row>
    <row r="12" spans="1:9" s="20" customFormat="1" ht="43.5" customHeight="1" x14ac:dyDescent="0.2">
      <c r="A12" s="1" t="s">
        <v>5</v>
      </c>
      <c r="B12" s="1" t="s">
        <v>220</v>
      </c>
      <c r="C12" s="71" t="s">
        <v>0</v>
      </c>
      <c r="D12" s="1" t="s">
        <v>2</v>
      </c>
      <c r="E12" s="7" t="s">
        <v>227</v>
      </c>
      <c r="F12" s="1" t="s">
        <v>6</v>
      </c>
      <c r="G12" s="1" t="s">
        <v>10</v>
      </c>
    </row>
    <row r="13" spans="1:9" s="20" customFormat="1" ht="19.5" customHeight="1" x14ac:dyDescent="0.2">
      <c r="A13" s="198" t="s">
        <v>256</v>
      </c>
      <c r="B13" s="199"/>
      <c r="C13" s="199"/>
      <c r="D13" s="199"/>
      <c r="E13" s="199"/>
      <c r="F13" s="199"/>
      <c r="G13" s="200"/>
    </row>
    <row r="14" spans="1:9" s="20" customFormat="1" ht="19.5" customHeight="1" x14ac:dyDescent="0.2">
      <c r="A14" s="74">
        <v>1</v>
      </c>
      <c r="B14" s="75" t="s">
        <v>261</v>
      </c>
      <c r="C14" s="72" t="s">
        <v>262</v>
      </c>
      <c r="D14" s="18"/>
      <c r="E14" s="12"/>
      <c r="F14" s="12"/>
      <c r="G14" s="136"/>
    </row>
    <row r="15" spans="1:9" s="20" customFormat="1" ht="19.5" customHeight="1" x14ac:dyDescent="0.2">
      <c r="A15" s="21">
        <f>A14+0.01</f>
        <v>1.01</v>
      </c>
      <c r="B15" s="22" t="s">
        <v>98</v>
      </c>
      <c r="C15" s="114" t="s">
        <v>14</v>
      </c>
      <c r="D15" s="204" t="s">
        <v>12</v>
      </c>
      <c r="E15" s="205"/>
      <c r="F15" s="205"/>
      <c r="G15" s="206"/>
    </row>
    <row r="16" spans="1:9" s="20" customFormat="1" ht="6" customHeight="1" x14ac:dyDescent="0.2">
      <c r="A16" s="166"/>
      <c r="B16" s="152"/>
      <c r="C16" s="152"/>
      <c r="D16" s="152"/>
      <c r="E16" s="152"/>
      <c r="F16" s="152"/>
      <c r="G16" s="153"/>
    </row>
    <row r="17" spans="1:13" s="20" customFormat="1" ht="19.5" customHeight="1" x14ac:dyDescent="0.2">
      <c r="A17" s="74">
        <v>2</v>
      </c>
      <c r="B17" s="75" t="s">
        <v>221</v>
      </c>
      <c r="C17" s="72" t="s">
        <v>50</v>
      </c>
      <c r="D17" s="18"/>
      <c r="E17" s="12"/>
      <c r="F17" s="12"/>
      <c r="G17" s="136"/>
    </row>
    <row r="18" spans="1:13" s="20" customFormat="1" ht="19.5" customHeight="1" x14ac:dyDescent="0.2">
      <c r="A18" s="21">
        <f>A17+0.01</f>
        <v>2.0099999999999998</v>
      </c>
      <c r="B18" s="22" t="s">
        <v>51</v>
      </c>
      <c r="C18" s="114" t="s">
        <v>52</v>
      </c>
      <c r="D18" s="22" t="s">
        <v>61</v>
      </c>
      <c r="E18" s="22">
        <v>6</v>
      </c>
      <c r="F18" s="37"/>
      <c r="G18" s="116">
        <f>E18*F18</f>
        <v>0</v>
      </c>
    </row>
    <row r="19" spans="1:13" s="20" customFormat="1" ht="6" customHeight="1" x14ac:dyDescent="0.2">
      <c r="A19" s="71"/>
      <c r="B19" s="149"/>
      <c r="C19" s="149"/>
      <c r="D19" s="149"/>
      <c r="E19" s="150"/>
      <c r="F19" s="149"/>
      <c r="G19" s="151"/>
    </row>
    <row r="20" spans="1:13" x14ac:dyDescent="0.2">
      <c r="A20" s="198" t="s">
        <v>253</v>
      </c>
      <c r="B20" s="199"/>
      <c r="C20" s="199"/>
      <c r="D20" s="199"/>
      <c r="E20" s="199"/>
      <c r="F20" s="199"/>
      <c r="G20" s="200"/>
      <c r="H20" s="120"/>
      <c r="I20" s="121"/>
      <c r="J20" s="121"/>
      <c r="K20" s="121"/>
      <c r="L20" s="121"/>
      <c r="M20" s="121"/>
    </row>
    <row r="21" spans="1:13" x14ac:dyDescent="0.2">
      <c r="A21" s="74">
        <v>3</v>
      </c>
      <c r="B21" s="75" t="s">
        <v>222</v>
      </c>
      <c r="C21" s="72" t="s">
        <v>19</v>
      </c>
      <c r="D21" s="18"/>
      <c r="E21" s="12"/>
      <c r="F21" s="117"/>
      <c r="G21" s="137"/>
      <c r="H21" s="127"/>
      <c r="I21" s="121"/>
      <c r="J21" s="121"/>
      <c r="K21" s="121"/>
      <c r="L21" s="121"/>
      <c r="M21" s="121"/>
    </row>
    <row r="22" spans="1:13" ht="19.5" customHeight="1" x14ac:dyDescent="0.2">
      <c r="A22" s="78">
        <f>A21+0.01</f>
        <v>3.01</v>
      </c>
      <c r="B22" s="22" t="s">
        <v>53</v>
      </c>
      <c r="C22" s="115" t="s">
        <v>252</v>
      </c>
      <c r="D22" s="22" t="s">
        <v>16</v>
      </c>
      <c r="E22" s="77">
        <v>19</v>
      </c>
      <c r="F22" s="119"/>
      <c r="G22" s="116">
        <f>E22*F22</f>
        <v>0</v>
      </c>
      <c r="H22" s="107"/>
      <c r="I22" s="121"/>
      <c r="J22" s="121"/>
      <c r="K22" s="121"/>
      <c r="L22" s="121"/>
      <c r="M22" s="121"/>
    </row>
    <row r="23" spans="1:13" ht="19.5" customHeight="1" x14ac:dyDescent="0.2">
      <c r="A23" s="78">
        <f>0.01+A22</f>
        <v>3.0199999999999996</v>
      </c>
      <c r="B23" s="22" t="s">
        <v>55</v>
      </c>
      <c r="C23" s="115" t="s">
        <v>225</v>
      </c>
      <c r="D23" s="22" t="s">
        <v>20</v>
      </c>
      <c r="E23" s="77">
        <v>11</v>
      </c>
      <c r="F23" s="37"/>
      <c r="G23" s="116">
        <f>E23*F23</f>
        <v>0</v>
      </c>
      <c r="H23" s="127"/>
      <c r="I23" s="121"/>
      <c r="J23" s="121"/>
      <c r="K23" s="121"/>
      <c r="L23" s="121"/>
      <c r="M23" s="121"/>
    </row>
    <row r="24" spans="1:13" ht="6" customHeight="1" x14ac:dyDescent="0.2">
      <c r="A24" s="78"/>
      <c r="B24" s="22"/>
      <c r="C24" s="115"/>
      <c r="D24" s="124"/>
      <c r="E24" s="125"/>
      <c r="F24" s="126"/>
      <c r="G24" s="116"/>
      <c r="H24" s="107"/>
      <c r="I24" s="121"/>
      <c r="J24" s="121"/>
      <c r="K24" s="121"/>
      <c r="L24" s="121"/>
      <c r="M24" s="121"/>
    </row>
    <row r="25" spans="1:13" x14ac:dyDescent="0.2">
      <c r="A25" s="74">
        <v>4</v>
      </c>
      <c r="B25" s="75" t="s">
        <v>223</v>
      </c>
      <c r="C25" s="72" t="s">
        <v>197</v>
      </c>
      <c r="D25" s="73"/>
      <c r="E25" s="73"/>
      <c r="F25" s="118"/>
      <c r="G25" s="138"/>
      <c r="H25" s="127"/>
      <c r="I25" s="121"/>
      <c r="J25" s="121"/>
      <c r="K25" s="121"/>
      <c r="L25" s="121"/>
      <c r="M25" s="121"/>
    </row>
    <row r="26" spans="1:13" x14ac:dyDescent="0.2">
      <c r="A26" s="78">
        <f>0.01+A25</f>
        <v>4.01</v>
      </c>
      <c r="B26" s="22" t="s">
        <v>198</v>
      </c>
      <c r="C26" s="115" t="s">
        <v>238</v>
      </c>
      <c r="D26" s="22" t="s">
        <v>89</v>
      </c>
      <c r="E26" s="77">
        <v>40</v>
      </c>
      <c r="F26" s="119"/>
      <c r="G26" s="116">
        <f>E26*F26</f>
        <v>0</v>
      </c>
      <c r="H26" s="127"/>
      <c r="I26" s="121"/>
      <c r="J26" s="121"/>
      <c r="K26" s="121"/>
      <c r="L26" s="121"/>
      <c r="M26" s="121"/>
    </row>
    <row r="27" spans="1:13" x14ac:dyDescent="0.2">
      <c r="A27" s="78">
        <f>0.01+A26</f>
        <v>4.0199999999999996</v>
      </c>
      <c r="B27" s="22" t="s">
        <v>203</v>
      </c>
      <c r="C27" s="115" t="s">
        <v>204</v>
      </c>
      <c r="D27" s="22" t="s">
        <v>23</v>
      </c>
      <c r="E27" s="77">
        <v>375</v>
      </c>
      <c r="F27" s="119"/>
      <c r="G27" s="116">
        <f>E27*F27</f>
        <v>0</v>
      </c>
      <c r="H27" s="127"/>
      <c r="I27" s="121"/>
      <c r="J27" s="121"/>
      <c r="K27" s="121"/>
      <c r="L27" s="121"/>
      <c r="M27" s="121"/>
    </row>
    <row r="28" spans="1:13" x14ac:dyDescent="0.2">
      <c r="A28" s="78">
        <f>0.01+A27</f>
        <v>4.0299999999999994</v>
      </c>
      <c r="B28" s="22" t="s">
        <v>217</v>
      </c>
      <c r="C28" s="115" t="s">
        <v>263</v>
      </c>
      <c r="D28" s="197" t="s">
        <v>218</v>
      </c>
      <c r="E28" s="197"/>
      <c r="F28" s="122"/>
      <c r="G28" s="116">
        <v>20000</v>
      </c>
      <c r="H28" s="127"/>
      <c r="I28" s="121"/>
      <c r="J28" s="121"/>
      <c r="K28" s="121"/>
      <c r="L28" s="121"/>
      <c r="M28" s="121"/>
    </row>
    <row r="29" spans="1:13" x14ac:dyDescent="0.2">
      <c r="A29" s="78">
        <f>A28+0.01</f>
        <v>4.0399999999999991</v>
      </c>
      <c r="B29" s="22" t="s">
        <v>219</v>
      </c>
      <c r="C29" s="115" t="s">
        <v>257</v>
      </c>
      <c r="D29" s="197" t="s">
        <v>218</v>
      </c>
      <c r="E29" s="197"/>
      <c r="F29" s="122"/>
      <c r="G29" s="116">
        <v>8000</v>
      </c>
      <c r="H29" s="127"/>
      <c r="I29" s="121"/>
      <c r="J29" s="121"/>
      <c r="K29" s="121"/>
      <c r="L29" s="121"/>
      <c r="M29" s="121"/>
    </row>
    <row r="30" spans="1:13" ht="6" customHeight="1" x14ac:dyDescent="0.2">
      <c r="A30" s="78"/>
      <c r="B30" s="22"/>
      <c r="C30" s="115"/>
      <c r="D30" s="124"/>
      <c r="E30" s="124"/>
      <c r="F30" s="83"/>
      <c r="G30" s="116"/>
      <c r="H30" s="127"/>
      <c r="I30" s="121"/>
      <c r="J30" s="121"/>
      <c r="K30" s="121"/>
      <c r="L30" s="121"/>
      <c r="M30" s="121"/>
    </row>
    <row r="31" spans="1:13" x14ac:dyDescent="0.2">
      <c r="A31" s="74">
        <v>5</v>
      </c>
      <c r="B31" s="75" t="s">
        <v>259</v>
      </c>
      <c r="C31" s="72" t="s">
        <v>209</v>
      </c>
      <c r="D31" s="73"/>
      <c r="E31" s="73"/>
      <c r="F31" s="118"/>
      <c r="G31" s="138"/>
      <c r="H31" s="127"/>
      <c r="I31" s="121"/>
      <c r="J31" s="121"/>
      <c r="K31" s="121"/>
      <c r="L31" s="121"/>
      <c r="M31" s="121"/>
    </row>
    <row r="32" spans="1:13" x14ac:dyDescent="0.2">
      <c r="A32" s="78">
        <f>0.01+A31</f>
        <v>5.01</v>
      </c>
      <c r="B32" s="22" t="s">
        <v>210</v>
      </c>
      <c r="C32" s="115" t="s">
        <v>211</v>
      </c>
      <c r="D32" s="22" t="s">
        <v>20</v>
      </c>
      <c r="E32" s="77">
        <v>718</v>
      </c>
      <c r="F32" s="119"/>
      <c r="G32" s="116">
        <f>E32*F32</f>
        <v>0</v>
      </c>
      <c r="H32" s="127"/>
      <c r="I32" s="121"/>
      <c r="J32" s="121"/>
      <c r="K32" s="121"/>
      <c r="L32" s="121"/>
      <c r="M32" s="121"/>
    </row>
    <row r="33" spans="1:13" ht="6" customHeight="1" x14ac:dyDescent="0.2">
      <c r="A33" s="78"/>
      <c r="B33" s="22"/>
      <c r="C33" s="115"/>
      <c r="D33" s="124"/>
      <c r="E33" s="125"/>
      <c r="F33" s="126"/>
      <c r="G33" s="116"/>
      <c r="H33" s="127"/>
      <c r="I33" s="121"/>
      <c r="J33" s="121"/>
      <c r="K33" s="121"/>
      <c r="L33" s="121"/>
      <c r="M33" s="121"/>
    </row>
    <row r="34" spans="1:13" x14ac:dyDescent="0.2">
      <c r="A34" s="74">
        <v>6</v>
      </c>
      <c r="B34" s="75" t="s">
        <v>212</v>
      </c>
      <c r="C34" s="72" t="s">
        <v>213</v>
      </c>
      <c r="D34" s="73"/>
      <c r="E34" s="73"/>
      <c r="F34" s="118"/>
      <c r="G34" s="138"/>
      <c r="H34" s="127"/>
      <c r="I34" s="121"/>
      <c r="J34" s="121"/>
      <c r="K34" s="121"/>
      <c r="L34" s="121"/>
      <c r="M34" s="121"/>
    </row>
    <row r="35" spans="1:13" x14ac:dyDescent="0.2">
      <c r="A35" s="78">
        <f>0.01+A34</f>
        <v>6.01</v>
      </c>
      <c r="B35" s="22" t="s">
        <v>215</v>
      </c>
      <c r="C35" s="115" t="s">
        <v>214</v>
      </c>
      <c r="D35" s="22" t="s">
        <v>20</v>
      </c>
      <c r="E35" s="77">
        <v>718</v>
      </c>
      <c r="F35" s="119"/>
      <c r="G35" s="116">
        <f>E35*F35</f>
        <v>0</v>
      </c>
      <c r="H35" s="127"/>
      <c r="I35" s="121"/>
      <c r="J35" s="121"/>
      <c r="K35" s="121"/>
      <c r="L35" s="121"/>
      <c r="M35" s="121"/>
    </row>
    <row r="36" spans="1:13" ht="6" customHeight="1" x14ac:dyDescent="0.2">
      <c r="A36" s="78"/>
      <c r="B36" s="22"/>
      <c r="C36" s="115"/>
      <c r="D36" s="124"/>
      <c r="E36" s="125"/>
      <c r="F36" s="126"/>
      <c r="G36" s="116"/>
      <c r="H36" s="127"/>
      <c r="I36" s="121"/>
      <c r="J36" s="121"/>
      <c r="K36" s="121"/>
      <c r="L36" s="121"/>
      <c r="M36" s="121"/>
    </row>
    <row r="37" spans="1:13" x14ac:dyDescent="0.2">
      <c r="A37" s="74">
        <v>7</v>
      </c>
      <c r="B37" s="75" t="s">
        <v>260</v>
      </c>
      <c r="C37" s="72" t="s">
        <v>97</v>
      </c>
      <c r="D37" s="73"/>
      <c r="E37" s="73"/>
      <c r="F37" s="118"/>
      <c r="G37" s="138"/>
      <c r="H37" s="127"/>
      <c r="I37" s="121"/>
      <c r="J37" s="121"/>
      <c r="K37" s="121"/>
      <c r="L37" s="121"/>
      <c r="M37" s="121"/>
    </row>
    <row r="38" spans="1:13" x14ac:dyDescent="0.2">
      <c r="A38" s="78">
        <f>0.01+A37</f>
        <v>7.01</v>
      </c>
      <c r="B38" s="22" t="s">
        <v>210</v>
      </c>
      <c r="C38" s="115" t="s">
        <v>216</v>
      </c>
      <c r="D38" s="22" t="s">
        <v>20</v>
      </c>
      <c r="E38" s="77">
        <v>718</v>
      </c>
      <c r="F38" s="119"/>
      <c r="G38" s="116">
        <f>E38*F38</f>
        <v>0</v>
      </c>
      <c r="H38" s="127"/>
      <c r="I38" s="121"/>
      <c r="J38" s="121"/>
      <c r="K38" s="121"/>
      <c r="L38" s="121"/>
      <c r="M38" s="121"/>
    </row>
    <row r="39" spans="1:13" ht="6" customHeight="1" x14ac:dyDescent="0.2">
      <c r="A39" s="78"/>
      <c r="B39" s="22"/>
      <c r="C39" s="115"/>
      <c r="D39" s="124"/>
      <c r="E39" s="125"/>
      <c r="F39" s="126"/>
      <c r="G39" s="116"/>
      <c r="H39" s="127"/>
      <c r="I39" s="121"/>
      <c r="J39" s="121"/>
      <c r="K39" s="121"/>
      <c r="L39" s="121"/>
      <c r="M39" s="121"/>
    </row>
    <row r="40" spans="1:13" x14ac:dyDescent="0.2">
      <c r="A40" s="74">
        <v>8</v>
      </c>
      <c r="B40" s="75" t="s">
        <v>224</v>
      </c>
      <c r="C40" s="72" t="s">
        <v>22</v>
      </c>
      <c r="D40" s="73"/>
      <c r="E40" s="73"/>
      <c r="F40" s="118"/>
      <c r="G40" s="138"/>
      <c r="H40" s="127"/>
      <c r="I40" s="121"/>
      <c r="J40" s="121"/>
      <c r="K40" s="121"/>
      <c r="L40" s="121"/>
      <c r="M40" s="121"/>
    </row>
    <row r="41" spans="1:13" ht="25.5" x14ac:dyDescent="0.2">
      <c r="A41" s="78">
        <f>0.01+A40</f>
        <v>8.01</v>
      </c>
      <c r="B41" s="22" t="s">
        <v>128</v>
      </c>
      <c r="C41" s="115" t="s">
        <v>232</v>
      </c>
      <c r="D41" s="22" t="s">
        <v>16</v>
      </c>
      <c r="E41" s="171">
        <v>384</v>
      </c>
      <c r="F41" s="37"/>
      <c r="G41" s="116">
        <f t="shared" ref="G41:G60" si="0">E41*F41</f>
        <v>0</v>
      </c>
      <c r="H41" s="127"/>
      <c r="I41" s="121"/>
      <c r="J41" s="121"/>
      <c r="K41" s="121"/>
      <c r="L41" s="121"/>
      <c r="M41" s="121"/>
    </row>
    <row r="42" spans="1:13" ht="25.5" x14ac:dyDescent="0.2">
      <c r="A42" s="175">
        <f t="shared" ref="A42:A60" si="1">0.01+A41</f>
        <v>8.02</v>
      </c>
      <c r="B42" s="174" t="s">
        <v>128</v>
      </c>
      <c r="C42" s="172" t="s">
        <v>231</v>
      </c>
      <c r="D42" s="174" t="s">
        <v>16</v>
      </c>
      <c r="E42" s="171">
        <v>19</v>
      </c>
      <c r="F42" s="185"/>
      <c r="G42" s="180">
        <f t="shared" si="0"/>
        <v>0</v>
      </c>
      <c r="H42" s="127"/>
      <c r="I42" s="181"/>
      <c r="J42" s="181"/>
      <c r="K42" s="181"/>
      <c r="L42" s="181"/>
      <c r="M42" s="181"/>
    </row>
    <row r="43" spans="1:13" x14ac:dyDescent="0.2">
      <c r="A43" s="175">
        <f t="shared" si="1"/>
        <v>8.0299999999999994</v>
      </c>
      <c r="B43" s="22" t="s">
        <v>201</v>
      </c>
      <c r="C43" s="115" t="s">
        <v>194</v>
      </c>
      <c r="D43" s="22" t="s">
        <v>61</v>
      </c>
      <c r="E43" s="171">
        <v>5</v>
      </c>
      <c r="F43" s="37"/>
      <c r="G43" s="116">
        <f t="shared" si="0"/>
        <v>0</v>
      </c>
      <c r="H43" s="127"/>
      <c r="I43" s="121"/>
      <c r="J43" s="121"/>
      <c r="K43" s="121"/>
      <c r="L43" s="121"/>
      <c r="M43" s="121"/>
    </row>
    <row r="44" spans="1:13" x14ac:dyDescent="0.2">
      <c r="A44" s="175">
        <f t="shared" si="1"/>
        <v>8.0399999999999991</v>
      </c>
      <c r="B44" s="182" t="s">
        <v>201</v>
      </c>
      <c r="C44" s="172" t="s">
        <v>273</v>
      </c>
      <c r="D44" s="179" t="s">
        <v>61</v>
      </c>
      <c r="E44" s="171">
        <v>1</v>
      </c>
      <c r="F44" s="37"/>
      <c r="G44" s="180">
        <f t="shared" si="0"/>
        <v>0</v>
      </c>
      <c r="H44" s="127"/>
      <c r="I44" s="181"/>
      <c r="J44" s="181"/>
      <c r="K44" s="181"/>
      <c r="L44" s="181"/>
      <c r="M44" s="181"/>
    </row>
    <row r="45" spans="1:13" x14ac:dyDescent="0.2">
      <c r="A45" s="175">
        <f t="shared" si="1"/>
        <v>8.0499999999999989</v>
      </c>
      <c r="B45" s="22" t="s">
        <v>201</v>
      </c>
      <c r="C45" s="115" t="s">
        <v>234</v>
      </c>
      <c r="D45" s="22" t="s">
        <v>61</v>
      </c>
      <c r="E45" s="77">
        <v>1</v>
      </c>
      <c r="F45" s="37"/>
      <c r="G45" s="116">
        <f t="shared" si="0"/>
        <v>0</v>
      </c>
      <c r="I45" s="121"/>
      <c r="J45" s="121"/>
      <c r="K45" s="121"/>
      <c r="L45" s="121"/>
      <c r="M45" s="121"/>
    </row>
    <row r="46" spans="1:13" x14ac:dyDescent="0.2">
      <c r="A46" s="175">
        <f t="shared" si="1"/>
        <v>8.0599999999999987</v>
      </c>
      <c r="B46" s="22" t="s">
        <v>201</v>
      </c>
      <c r="C46" s="115" t="s">
        <v>249</v>
      </c>
      <c r="D46" s="22" t="s">
        <v>61</v>
      </c>
      <c r="E46" s="77">
        <v>2</v>
      </c>
      <c r="F46" s="37"/>
      <c r="G46" s="116">
        <f t="shared" si="0"/>
        <v>0</v>
      </c>
      <c r="I46" s="121"/>
      <c r="J46" s="121"/>
      <c r="K46" s="121"/>
      <c r="L46" s="121"/>
      <c r="M46" s="121"/>
    </row>
    <row r="47" spans="1:13" x14ac:dyDescent="0.2">
      <c r="A47" s="175">
        <f t="shared" si="1"/>
        <v>8.0699999999999985</v>
      </c>
      <c r="B47" s="182" t="s">
        <v>201</v>
      </c>
      <c r="C47" s="172" t="s">
        <v>274</v>
      </c>
      <c r="D47" s="182" t="s">
        <v>61</v>
      </c>
      <c r="E47" s="171">
        <v>2</v>
      </c>
      <c r="F47" s="185"/>
      <c r="G47" s="183">
        <f t="shared" si="0"/>
        <v>0</v>
      </c>
      <c r="I47" s="184"/>
      <c r="J47" s="184"/>
      <c r="K47" s="184"/>
      <c r="L47" s="184"/>
      <c r="M47" s="184"/>
    </row>
    <row r="48" spans="1:13" x14ac:dyDescent="0.2">
      <c r="A48" s="175">
        <f t="shared" si="1"/>
        <v>8.0799999999999983</v>
      </c>
      <c r="B48" s="22" t="s">
        <v>201</v>
      </c>
      <c r="C48" s="115" t="s">
        <v>235</v>
      </c>
      <c r="D48" s="182" t="s">
        <v>61</v>
      </c>
      <c r="E48" s="77">
        <v>8</v>
      </c>
      <c r="F48" s="37"/>
      <c r="G48" s="116">
        <f t="shared" si="0"/>
        <v>0</v>
      </c>
      <c r="I48" s="121"/>
      <c r="J48" s="121"/>
      <c r="K48" s="121"/>
      <c r="L48" s="121"/>
      <c r="M48" s="121"/>
    </row>
    <row r="49" spans="1:13" x14ac:dyDescent="0.2">
      <c r="A49" s="175">
        <f t="shared" si="1"/>
        <v>8.0899999999999981</v>
      </c>
      <c r="B49" s="123" t="s">
        <v>201</v>
      </c>
      <c r="C49" s="115" t="s">
        <v>236</v>
      </c>
      <c r="D49" s="123" t="s">
        <v>61</v>
      </c>
      <c r="E49" s="171">
        <v>3</v>
      </c>
      <c r="F49" s="37"/>
      <c r="G49" s="116">
        <f t="shared" si="0"/>
        <v>0</v>
      </c>
      <c r="I49" s="121"/>
      <c r="J49" s="121"/>
      <c r="K49" s="121"/>
      <c r="L49" s="121"/>
      <c r="M49" s="121"/>
    </row>
    <row r="50" spans="1:13" x14ac:dyDescent="0.2">
      <c r="A50" s="175">
        <f t="shared" si="1"/>
        <v>8.0999999999999979</v>
      </c>
      <c r="B50" s="123" t="s">
        <v>201</v>
      </c>
      <c r="C50" s="172" t="s">
        <v>275</v>
      </c>
      <c r="D50" s="123" t="s">
        <v>61</v>
      </c>
      <c r="E50" s="171">
        <v>1</v>
      </c>
      <c r="F50" s="37"/>
      <c r="G50" s="183">
        <f t="shared" si="0"/>
        <v>0</v>
      </c>
      <c r="I50" s="184"/>
      <c r="J50" s="184"/>
      <c r="K50" s="184"/>
      <c r="L50" s="184"/>
      <c r="M50" s="184"/>
    </row>
    <row r="51" spans="1:13" x14ac:dyDescent="0.2">
      <c r="A51" s="175">
        <f t="shared" si="1"/>
        <v>8.1099999999999977</v>
      </c>
      <c r="B51" s="22" t="s">
        <v>201</v>
      </c>
      <c r="C51" s="115" t="s">
        <v>250</v>
      </c>
      <c r="D51" s="182" t="s">
        <v>61</v>
      </c>
      <c r="E51" s="171">
        <v>3</v>
      </c>
      <c r="F51" s="37"/>
      <c r="G51" s="116">
        <f t="shared" si="0"/>
        <v>0</v>
      </c>
      <c r="I51" s="121"/>
      <c r="J51" s="121"/>
      <c r="K51" s="121"/>
      <c r="L51" s="121"/>
      <c r="M51" s="121"/>
    </row>
    <row r="52" spans="1:13" x14ac:dyDescent="0.2">
      <c r="A52" s="175">
        <f t="shared" si="1"/>
        <v>8.1199999999999974</v>
      </c>
      <c r="B52" s="22" t="s">
        <v>202</v>
      </c>
      <c r="C52" s="187" t="s">
        <v>276</v>
      </c>
      <c r="D52" s="182" t="s">
        <v>61</v>
      </c>
      <c r="E52" s="77">
        <v>3</v>
      </c>
      <c r="F52" s="37"/>
      <c r="G52" s="116">
        <f>E52*F52</f>
        <v>0</v>
      </c>
      <c r="H52" s="127"/>
      <c r="I52" s="121"/>
      <c r="J52" s="121"/>
      <c r="K52" s="121"/>
      <c r="L52" s="121"/>
      <c r="M52" s="121"/>
    </row>
    <row r="53" spans="1:13" x14ac:dyDescent="0.2">
      <c r="A53" s="175">
        <f t="shared" si="1"/>
        <v>8.1299999999999972</v>
      </c>
      <c r="B53" s="186" t="s">
        <v>202</v>
      </c>
      <c r="C53" s="187" t="s">
        <v>268</v>
      </c>
      <c r="D53" s="182" t="s">
        <v>61</v>
      </c>
      <c r="E53" s="171">
        <v>1</v>
      </c>
      <c r="F53" s="37"/>
      <c r="G53" s="167">
        <f>E53*F53</f>
        <v>0</v>
      </c>
      <c r="H53" s="127"/>
      <c r="I53" s="168"/>
      <c r="J53" s="168"/>
      <c r="K53" s="168"/>
      <c r="L53" s="168"/>
      <c r="M53" s="168"/>
    </row>
    <row r="54" spans="1:13" x14ac:dyDescent="0.2">
      <c r="A54" s="175">
        <f t="shared" si="1"/>
        <v>8.139999999999997</v>
      </c>
      <c r="B54" s="22" t="s">
        <v>229</v>
      </c>
      <c r="C54" s="148" t="s">
        <v>230</v>
      </c>
      <c r="D54" s="182" t="s">
        <v>61</v>
      </c>
      <c r="E54" s="77">
        <v>1</v>
      </c>
      <c r="F54" s="37"/>
      <c r="G54" s="116">
        <f>E54*F54</f>
        <v>0</v>
      </c>
      <c r="H54" s="127"/>
      <c r="I54" s="121"/>
      <c r="J54" s="121"/>
      <c r="K54" s="121"/>
      <c r="L54" s="121"/>
      <c r="M54" s="121"/>
    </row>
    <row r="55" spans="1:13" ht="25.5" x14ac:dyDescent="0.2">
      <c r="A55" s="175">
        <f t="shared" si="1"/>
        <v>8.1499999999999968</v>
      </c>
      <c r="B55" s="186" t="s">
        <v>277</v>
      </c>
      <c r="C55" s="187" t="s">
        <v>271</v>
      </c>
      <c r="D55" s="22" t="s">
        <v>195</v>
      </c>
      <c r="E55" s="171">
        <v>118</v>
      </c>
      <c r="F55" s="37"/>
      <c r="G55" s="116">
        <f t="shared" si="0"/>
        <v>0</v>
      </c>
      <c r="I55" s="121"/>
      <c r="J55" s="121"/>
      <c r="K55" s="121"/>
      <c r="L55" s="121"/>
      <c r="M55" s="121"/>
    </row>
    <row r="56" spans="1:13" ht="51" x14ac:dyDescent="0.2">
      <c r="A56" s="175">
        <f t="shared" si="1"/>
        <v>8.1599999999999966</v>
      </c>
      <c r="B56" s="186" t="s">
        <v>278</v>
      </c>
      <c r="C56" s="187" t="s">
        <v>266</v>
      </c>
      <c r="D56" s="22" t="s">
        <v>61</v>
      </c>
      <c r="E56" s="77">
        <v>14</v>
      </c>
      <c r="F56" s="37"/>
      <c r="G56" s="116">
        <f t="shared" si="0"/>
        <v>0</v>
      </c>
      <c r="I56" s="121"/>
      <c r="J56" s="121"/>
      <c r="K56" s="121"/>
      <c r="L56" s="121"/>
      <c r="M56" s="121"/>
    </row>
    <row r="57" spans="1:13" x14ac:dyDescent="0.2">
      <c r="A57" s="175">
        <f t="shared" si="1"/>
        <v>8.1699999999999964</v>
      </c>
      <c r="B57" s="186" t="s">
        <v>269</v>
      </c>
      <c r="C57" s="170" t="s">
        <v>258</v>
      </c>
      <c r="D57" s="22" t="s">
        <v>61</v>
      </c>
      <c r="E57" s="77">
        <v>9</v>
      </c>
      <c r="F57" s="37"/>
      <c r="G57" s="116">
        <f t="shared" si="0"/>
        <v>0</v>
      </c>
      <c r="I57" s="121"/>
      <c r="J57" s="121"/>
      <c r="K57" s="121"/>
      <c r="L57" s="121"/>
      <c r="M57" s="121"/>
    </row>
    <row r="58" spans="1:13" x14ac:dyDescent="0.2">
      <c r="A58" s="175">
        <f t="shared" si="1"/>
        <v>8.1799999999999962</v>
      </c>
      <c r="B58" s="22" t="s">
        <v>146</v>
      </c>
      <c r="C58" s="115" t="s">
        <v>267</v>
      </c>
      <c r="D58" s="22" t="s">
        <v>61</v>
      </c>
      <c r="E58" s="77">
        <v>1</v>
      </c>
      <c r="F58" s="37"/>
      <c r="G58" s="116">
        <f>E58*F58</f>
        <v>0</v>
      </c>
      <c r="I58" s="121"/>
      <c r="J58" s="121"/>
      <c r="K58" s="121"/>
      <c r="L58" s="121"/>
      <c r="M58" s="121"/>
    </row>
    <row r="59" spans="1:13" x14ac:dyDescent="0.2">
      <c r="A59" s="175">
        <f t="shared" si="1"/>
        <v>8.1899999999999959</v>
      </c>
      <c r="B59" s="22" t="s">
        <v>196</v>
      </c>
      <c r="C59" s="115" t="s">
        <v>199</v>
      </c>
      <c r="D59" s="22" t="s">
        <v>61</v>
      </c>
      <c r="E59" s="77">
        <v>1</v>
      </c>
      <c r="F59" s="37"/>
      <c r="G59" s="116">
        <f t="shared" si="0"/>
        <v>0</v>
      </c>
      <c r="I59" s="121"/>
      <c r="J59" s="121"/>
      <c r="K59" s="121"/>
      <c r="L59" s="121"/>
      <c r="M59" s="121"/>
    </row>
    <row r="60" spans="1:13" x14ac:dyDescent="0.2">
      <c r="A60" s="175">
        <f t="shared" si="1"/>
        <v>8.1999999999999957</v>
      </c>
      <c r="B60" s="22" t="s">
        <v>200</v>
      </c>
      <c r="C60" s="115" t="s">
        <v>251</v>
      </c>
      <c r="D60" s="22" t="s">
        <v>61</v>
      </c>
      <c r="E60" s="171">
        <v>4</v>
      </c>
      <c r="F60" s="37"/>
      <c r="G60" s="116">
        <f t="shared" si="0"/>
        <v>0</v>
      </c>
      <c r="I60" s="121"/>
      <c r="J60" s="121"/>
      <c r="K60" s="121"/>
      <c r="L60" s="121"/>
      <c r="M60" s="121"/>
    </row>
    <row r="61" spans="1:13" ht="7.5" customHeight="1" x14ac:dyDescent="0.2">
      <c r="A61" s="139"/>
      <c r="B61" s="127"/>
      <c r="C61" s="127"/>
      <c r="D61" s="140"/>
      <c r="E61" s="141"/>
      <c r="F61" s="141"/>
      <c r="G61" s="142"/>
    </row>
    <row r="62" spans="1:13" x14ac:dyDescent="0.2">
      <c r="A62" s="198" t="s">
        <v>254</v>
      </c>
      <c r="B62" s="199"/>
      <c r="C62" s="199"/>
      <c r="D62" s="199"/>
      <c r="E62" s="199"/>
      <c r="F62" s="199"/>
      <c r="G62" s="200"/>
    </row>
    <row r="63" spans="1:13" x14ac:dyDescent="0.2">
      <c r="A63" s="74">
        <v>9</v>
      </c>
      <c r="B63" s="75" t="s">
        <v>222</v>
      </c>
      <c r="C63" s="72" t="s">
        <v>19</v>
      </c>
      <c r="D63" s="18"/>
      <c r="E63" s="12"/>
      <c r="F63" s="117"/>
      <c r="G63" s="137"/>
    </row>
    <row r="64" spans="1:13" x14ac:dyDescent="0.2">
      <c r="A64" s="78">
        <f>A63+0.01</f>
        <v>9.01</v>
      </c>
      <c r="B64" s="22" t="s">
        <v>53</v>
      </c>
      <c r="C64" s="115" t="s">
        <v>252</v>
      </c>
      <c r="D64" s="22" t="s">
        <v>16</v>
      </c>
      <c r="E64" s="77">
        <v>23</v>
      </c>
      <c r="F64" s="119"/>
      <c r="G64" s="116">
        <f>E64*F64</f>
        <v>0</v>
      </c>
    </row>
    <row r="65" spans="1:7" x14ac:dyDescent="0.2">
      <c r="A65" s="78">
        <f>0.01+A64</f>
        <v>9.02</v>
      </c>
      <c r="B65" s="22" t="s">
        <v>55</v>
      </c>
      <c r="C65" s="115" t="s">
        <v>225</v>
      </c>
      <c r="D65" s="22" t="s">
        <v>20</v>
      </c>
      <c r="E65" s="77">
        <v>21</v>
      </c>
      <c r="F65" s="37"/>
      <c r="G65" s="116">
        <f t="shared" ref="G65:G71" si="2">E65*F65</f>
        <v>0</v>
      </c>
    </row>
    <row r="66" spans="1:7" x14ac:dyDescent="0.2">
      <c r="A66" s="78">
        <f>0.01+A65</f>
        <v>9.0299999999999994</v>
      </c>
      <c r="B66" s="22" t="s">
        <v>57</v>
      </c>
      <c r="C66" s="115" t="s">
        <v>264</v>
      </c>
      <c r="D66" s="22" t="s">
        <v>20</v>
      </c>
      <c r="E66" s="77">
        <v>17</v>
      </c>
      <c r="F66" s="119"/>
      <c r="G66" s="116">
        <f t="shared" si="2"/>
        <v>0</v>
      </c>
    </row>
    <row r="67" spans="1:7" x14ac:dyDescent="0.2">
      <c r="A67" s="78">
        <f>0.01+A66</f>
        <v>9.0399999999999991</v>
      </c>
      <c r="B67" s="22" t="s">
        <v>57</v>
      </c>
      <c r="C67" s="115" t="s">
        <v>265</v>
      </c>
      <c r="D67" s="22" t="s">
        <v>20</v>
      </c>
      <c r="E67" s="77">
        <v>23</v>
      </c>
      <c r="F67" s="119"/>
      <c r="G67" s="116">
        <f t="shared" si="2"/>
        <v>0</v>
      </c>
    </row>
    <row r="68" spans="1:7" ht="6" customHeight="1" x14ac:dyDescent="0.2">
      <c r="A68" s="78"/>
      <c r="B68" s="22"/>
      <c r="C68" s="115"/>
      <c r="D68" s="124"/>
      <c r="E68" s="126"/>
      <c r="F68" s="126"/>
      <c r="G68" s="116"/>
    </row>
    <row r="69" spans="1:7" x14ac:dyDescent="0.2">
      <c r="A69" s="74">
        <v>10</v>
      </c>
      <c r="B69" s="75" t="s">
        <v>223</v>
      </c>
      <c r="C69" s="176" t="s">
        <v>197</v>
      </c>
      <c r="D69" s="177"/>
      <c r="E69" s="118"/>
      <c r="F69" s="118"/>
      <c r="G69" s="138"/>
    </row>
    <row r="70" spans="1:7" x14ac:dyDescent="0.2">
      <c r="A70" s="78">
        <f>0.01+A69</f>
        <v>10.01</v>
      </c>
      <c r="B70" s="22" t="s">
        <v>198</v>
      </c>
      <c r="C70" s="115" t="s">
        <v>238</v>
      </c>
      <c r="D70" s="22" t="s">
        <v>89</v>
      </c>
      <c r="E70" s="77">
        <v>40</v>
      </c>
      <c r="F70" s="119"/>
      <c r="G70" s="116">
        <f t="shared" si="2"/>
        <v>0</v>
      </c>
    </row>
    <row r="71" spans="1:7" x14ac:dyDescent="0.2">
      <c r="A71" s="78">
        <f>0.01+A70</f>
        <v>10.02</v>
      </c>
      <c r="B71" s="22" t="s">
        <v>203</v>
      </c>
      <c r="C71" s="115" t="s">
        <v>204</v>
      </c>
      <c r="D71" s="22" t="s">
        <v>23</v>
      </c>
      <c r="E71" s="77">
        <v>820</v>
      </c>
      <c r="F71" s="119"/>
      <c r="G71" s="116">
        <f t="shared" si="2"/>
        <v>0</v>
      </c>
    </row>
    <row r="72" spans="1:7" x14ac:dyDescent="0.2">
      <c r="A72" s="78">
        <f>0.01+A71</f>
        <v>10.029999999999999</v>
      </c>
      <c r="B72" s="22" t="s">
        <v>217</v>
      </c>
      <c r="C72" s="115" t="s">
        <v>263</v>
      </c>
      <c r="D72" s="197" t="s">
        <v>218</v>
      </c>
      <c r="E72" s="197"/>
      <c r="F72" s="122"/>
      <c r="G72" s="116">
        <v>10000</v>
      </c>
    </row>
    <row r="73" spans="1:7" x14ac:dyDescent="0.2">
      <c r="A73" s="78">
        <f>A72+0.01</f>
        <v>10.039999999999999</v>
      </c>
      <c r="B73" s="22" t="s">
        <v>219</v>
      </c>
      <c r="C73" s="115" t="s">
        <v>226</v>
      </c>
      <c r="D73" s="197" t="s">
        <v>218</v>
      </c>
      <c r="E73" s="197"/>
      <c r="F73" s="122"/>
      <c r="G73" s="116">
        <v>8000</v>
      </c>
    </row>
    <row r="74" spans="1:7" ht="6" customHeight="1" x14ac:dyDescent="0.2">
      <c r="A74" s="78"/>
      <c r="B74" s="22"/>
      <c r="C74" s="115"/>
      <c r="D74" s="124"/>
      <c r="E74" s="124"/>
      <c r="F74" s="83"/>
      <c r="G74" s="116"/>
    </row>
    <row r="75" spans="1:7" x14ac:dyDescent="0.2">
      <c r="A75" s="74">
        <v>11</v>
      </c>
      <c r="B75" s="75" t="s">
        <v>259</v>
      </c>
      <c r="C75" s="72" t="s">
        <v>209</v>
      </c>
      <c r="D75" s="73"/>
      <c r="E75" s="73"/>
      <c r="F75" s="118"/>
      <c r="G75" s="138"/>
    </row>
    <row r="76" spans="1:7" x14ac:dyDescent="0.2">
      <c r="A76" s="78">
        <f>0.01+A75</f>
        <v>11.01</v>
      </c>
      <c r="B76" s="22" t="s">
        <v>210</v>
      </c>
      <c r="C76" s="115" t="s">
        <v>211</v>
      </c>
      <c r="D76" s="22" t="s">
        <v>20</v>
      </c>
      <c r="E76" s="77">
        <v>1509</v>
      </c>
      <c r="F76" s="119"/>
      <c r="G76" s="116">
        <f>E76*F76</f>
        <v>0</v>
      </c>
    </row>
    <row r="77" spans="1:7" ht="6" customHeight="1" x14ac:dyDescent="0.2">
      <c r="A77" s="78"/>
      <c r="B77" s="22"/>
      <c r="C77" s="115"/>
      <c r="D77" s="124"/>
      <c r="E77" s="126"/>
      <c r="F77" s="126"/>
      <c r="G77" s="116"/>
    </row>
    <row r="78" spans="1:7" x14ac:dyDescent="0.2">
      <c r="A78" s="74">
        <v>12</v>
      </c>
      <c r="B78" s="75" t="s">
        <v>212</v>
      </c>
      <c r="C78" s="72" t="s">
        <v>213</v>
      </c>
      <c r="D78" s="73"/>
      <c r="E78" s="118"/>
      <c r="F78" s="118"/>
      <c r="G78" s="138"/>
    </row>
    <row r="79" spans="1:7" x14ac:dyDescent="0.2">
      <c r="A79" s="78">
        <f>0.01+A78</f>
        <v>12.01</v>
      </c>
      <c r="B79" s="22" t="s">
        <v>215</v>
      </c>
      <c r="C79" s="115" t="s">
        <v>214</v>
      </c>
      <c r="D79" s="22" t="s">
        <v>20</v>
      </c>
      <c r="E79" s="77">
        <v>1509</v>
      </c>
      <c r="F79" s="119"/>
      <c r="G79" s="116">
        <f>E79*F79</f>
        <v>0</v>
      </c>
    </row>
    <row r="80" spans="1:7" ht="6" customHeight="1" x14ac:dyDescent="0.2">
      <c r="A80" s="78"/>
      <c r="B80" s="22"/>
      <c r="C80" s="115"/>
      <c r="D80" s="124"/>
      <c r="E80" s="126"/>
      <c r="F80" s="126"/>
      <c r="G80" s="116"/>
    </row>
    <row r="81" spans="1:7" x14ac:dyDescent="0.2">
      <c r="A81" s="74">
        <v>13</v>
      </c>
      <c r="B81" s="75" t="s">
        <v>260</v>
      </c>
      <c r="C81" s="72" t="s">
        <v>97</v>
      </c>
      <c r="D81" s="73"/>
      <c r="E81" s="118"/>
      <c r="F81" s="118"/>
      <c r="G81" s="138"/>
    </row>
    <row r="82" spans="1:7" x14ac:dyDescent="0.2">
      <c r="A82" s="78">
        <f>0.01+A81</f>
        <v>13.01</v>
      </c>
      <c r="B82" s="22" t="s">
        <v>210</v>
      </c>
      <c r="C82" s="115" t="s">
        <v>216</v>
      </c>
      <c r="D82" s="22" t="s">
        <v>20</v>
      </c>
      <c r="E82" s="77">
        <v>1509</v>
      </c>
      <c r="F82" s="119"/>
      <c r="G82" s="116">
        <f>E82*F82</f>
        <v>0</v>
      </c>
    </row>
    <row r="83" spans="1:7" ht="6" customHeight="1" x14ac:dyDescent="0.2">
      <c r="A83" s="78"/>
      <c r="B83" s="22"/>
      <c r="C83" s="115"/>
      <c r="D83" s="124"/>
      <c r="E83" s="126"/>
      <c r="F83" s="126"/>
      <c r="G83" s="116"/>
    </row>
    <row r="84" spans="1:7" x14ac:dyDescent="0.2">
      <c r="A84" s="74">
        <v>14</v>
      </c>
      <c r="B84" s="75" t="s">
        <v>224</v>
      </c>
      <c r="C84" s="72" t="s">
        <v>22</v>
      </c>
      <c r="D84" s="73"/>
      <c r="E84" s="118"/>
      <c r="F84" s="118"/>
      <c r="G84" s="138"/>
    </row>
    <row r="85" spans="1:7" ht="25.5" x14ac:dyDescent="0.2">
      <c r="A85" s="78">
        <f>A84+0.01</f>
        <v>14.01</v>
      </c>
      <c r="B85" s="22" t="s">
        <v>128</v>
      </c>
      <c r="C85" s="115" t="s">
        <v>231</v>
      </c>
      <c r="D85" s="22" t="s">
        <v>16</v>
      </c>
      <c r="E85" s="77">
        <v>78</v>
      </c>
      <c r="F85" s="37"/>
      <c r="G85" s="116">
        <f t="shared" ref="G85:G107" si="3">E85*F85</f>
        <v>0</v>
      </c>
    </row>
    <row r="86" spans="1:7" ht="25.5" x14ac:dyDescent="0.2">
      <c r="A86" s="78">
        <f>A85+0.01</f>
        <v>14.02</v>
      </c>
      <c r="B86" s="22" t="s">
        <v>128</v>
      </c>
      <c r="C86" s="115" t="s">
        <v>232</v>
      </c>
      <c r="D86" s="22" t="s">
        <v>16</v>
      </c>
      <c r="E86" s="77">
        <v>29</v>
      </c>
      <c r="F86" s="37"/>
      <c r="G86" s="116">
        <f t="shared" si="3"/>
        <v>0</v>
      </c>
    </row>
    <row r="87" spans="1:7" ht="25.5" x14ac:dyDescent="0.2">
      <c r="A87" s="78">
        <f t="shared" ref="A87:A108" si="4">A86+0.01</f>
        <v>14.03</v>
      </c>
      <c r="B87" s="22" t="s">
        <v>128</v>
      </c>
      <c r="C87" s="115" t="s">
        <v>239</v>
      </c>
      <c r="D87" s="22" t="s">
        <v>16</v>
      </c>
      <c r="E87" s="77">
        <v>704</v>
      </c>
      <c r="F87" s="37"/>
      <c r="G87" s="116">
        <f>E87*F87</f>
        <v>0</v>
      </c>
    </row>
    <row r="88" spans="1:7" x14ac:dyDescent="0.2">
      <c r="A88" s="78">
        <f t="shared" si="4"/>
        <v>14.04</v>
      </c>
      <c r="B88" s="22" t="s">
        <v>201</v>
      </c>
      <c r="C88" s="115" t="s">
        <v>132</v>
      </c>
      <c r="D88" s="22" t="s">
        <v>61</v>
      </c>
      <c r="E88" s="77">
        <v>5</v>
      </c>
      <c r="F88" s="37"/>
      <c r="G88" s="116">
        <f t="shared" si="3"/>
        <v>0</v>
      </c>
    </row>
    <row r="89" spans="1:7" x14ac:dyDescent="0.2">
      <c r="A89" s="78">
        <f t="shared" si="4"/>
        <v>14.049999999999999</v>
      </c>
      <c r="B89" s="22" t="s">
        <v>201</v>
      </c>
      <c r="C89" s="115" t="s">
        <v>194</v>
      </c>
      <c r="D89" s="22" t="s">
        <v>61</v>
      </c>
      <c r="E89" s="77">
        <v>1</v>
      </c>
      <c r="F89" s="37"/>
      <c r="G89" s="116">
        <f>E89*F89</f>
        <v>0</v>
      </c>
    </row>
    <row r="90" spans="1:7" x14ac:dyDescent="0.2">
      <c r="A90" s="78">
        <f t="shared" si="4"/>
        <v>14.059999999999999</v>
      </c>
      <c r="B90" s="22" t="s">
        <v>201</v>
      </c>
      <c r="C90" s="115" t="s">
        <v>240</v>
      </c>
      <c r="D90" s="22" t="s">
        <v>61</v>
      </c>
      <c r="E90" s="77">
        <v>2</v>
      </c>
      <c r="F90" s="37"/>
      <c r="G90" s="116">
        <f t="shared" si="3"/>
        <v>0</v>
      </c>
    </row>
    <row r="91" spans="1:7" x14ac:dyDescent="0.2">
      <c r="A91" s="78">
        <f t="shared" si="4"/>
        <v>14.069999999999999</v>
      </c>
      <c r="B91" s="22" t="s">
        <v>201</v>
      </c>
      <c r="C91" s="115" t="s">
        <v>233</v>
      </c>
      <c r="D91" s="22" t="s">
        <v>61</v>
      </c>
      <c r="E91" s="77">
        <v>1</v>
      </c>
      <c r="F91" s="37"/>
      <c r="G91" s="116">
        <f t="shared" si="3"/>
        <v>0</v>
      </c>
    </row>
    <row r="92" spans="1:7" x14ac:dyDescent="0.2">
      <c r="A92" s="78">
        <f t="shared" si="4"/>
        <v>14.079999999999998</v>
      </c>
      <c r="B92" s="22" t="s">
        <v>201</v>
      </c>
      <c r="C92" s="115" t="s">
        <v>241</v>
      </c>
      <c r="D92" s="22" t="s">
        <v>61</v>
      </c>
      <c r="E92" s="77">
        <v>4</v>
      </c>
      <c r="F92" s="37"/>
      <c r="G92" s="116">
        <f t="shared" si="3"/>
        <v>0</v>
      </c>
    </row>
    <row r="93" spans="1:7" ht="25.5" x14ac:dyDescent="0.2">
      <c r="A93" s="78">
        <f t="shared" si="4"/>
        <v>14.089999999999998</v>
      </c>
      <c r="B93" s="22" t="s">
        <v>201</v>
      </c>
      <c r="C93" s="115" t="s">
        <v>242</v>
      </c>
      <c r="D93" s="22" t="s">
        <v>61</v>
      </c>
      <c r="E93" s="77">
        <v>1</v>
      </c>
      <c r="F93" s="37"/>
      <c r="G93" s="116">
        <f t="shared" si="3"/>
        <v>0</v>
      </c>
    </row>
    <row r="94" spans="1:7" x14ac:dyDescent="0.2">
      <c r="A94" s="78">
        <f t="shared" si="4"/>
        <v>14.099999999999998</v>
      </c>
      <c r="B94" s="22" t="s">
        <v>201</v>
      </c>
      <c r="C94" s="115" t="s">
        <v>235</v>
      </c>
      <c r="D94" s="22" t="s">
        <v>61</v>
      </c>
      <c r="E94" s="77">
        <v>4</v>
      </c>
      <c r="F94" s="37"/>
      <c r="G94" s="116">
        <f t="shared" si="3"/>
        <v>0</v>
      </c>
    </row>
    <row r="95" spans="1:7" x14ac:dyDescent="0.2">
      <c r="A95" s="78">
        <f t="shared" si="4"/>
        <v>14.109999999999998</v>
      </c>
      <c r="B95" s="22" t="s">
        <v>201</v>
      </c>
      <c r="C95" s="115" t="s">
        <v>243</v>
      </c>
      <c r="D95" s="22" t="s">
        <v>61</v>
      </c>
      <c r="E95" s="77">
        <v>4</v>
      </c>
      <c r="F95" s="37"/>
      <c r="G95" s="116">
        <f t="shared" si="3"/>
        <v>0</v>
      </c>
    </row>
    <row r="96" spans="1:7" x14ac:dyDescent="0.2">
      <c r="A96" s="78">
        <f t="shared" si="4"/>
        <v>14.119999999999997</v>
      </c>
      <c r="B96" s="186" t="s">
        <v>201</v>
      </c>
      <c r="C96" s="187" t="s">
        <v>244</v>
      </c>
      <c r="D96" s="186" t="s">
        <v>61</v>
      </c>
      <c r="E96" s="77">
        <v>2</v>
      </c>
      <c r="F96" s="37"/>
      <c r="G96" s="116">
        <f>E96*F96</f>
        <v>0</v>
      </c>
    </row>
    <row r="97" spans="1:7" x14ac:dyDescent="0.2">
      <c r="A97" s="78">
        <f t="shared" si="4"/>
        <v>14.129999999999997</v>
      </c>
      <c r="B97" s="186" t="s">
        <v>202</v>
      </c>
      <c r="C97" s="173" t="s">
        <v>276</v>
      </c>
      <c r="D97" s="186" t="s">
        <v>61</v>
      </c>
      <c r="E97" s="77">
        <v>5</v>
      </c>
      <c r="F97" s="37"/>
      <c r="G97" s="167">
        <v>0</v>
      </c>
    </row>
    <row r="98" spans="1:7" x14ac:dyDescent="0.2">
      <c r="A98" s="78">
        <f t="shared" si="4"/>
        <v>14.139999999999997</v>
      </c>
      <c r="B98" s="186" t="s">
        <v>202</v>
      </c>
      <c r="C98" s="173" t="s">
        <v>270</v>
      </c>
      <c r="D98" s="186" t="s">
        <v>61</v>
      </c>
      <c r="E98" s="77">
        <v>1</v>
      </c>
      <c r="F98" s="37"/>
      <c r="G98" s="169"/>
    </row>
    <row r="99" spans="1:7" x14ac:dyDescent="0.2">
      <c r="A99" s="78">
        <f t="shared" si="4"/>
        <v>14.149999999999997</v>
      </c>
      <c r="B99" s="186" t="s">
        <v>229</v>
      </c>
      <c r="C99" s="148" t="s">
        <v>230</v>
      </c>
      <c r="D99" s="186" t="s">
        <v>61</v>
      </c>
      <c r="E99" s="77">
        <v>2</v>
      </c>
      <c r="F99" s="37"/>
      <c r="G99" s="116">
        <f>E99*F99</f>
        <v>0</v>
      </c>
    </row>
    <row r="100" spans="1:7" ht="25.5" x14ac:dyDescent="0.2">
      <c r="A100" s="78">
        <f t="shared" si="4"/>
        <v>14.159999999999997</v>
      </c>
      <c r="B100" s="186" t="s">
        <v>277</v>
      </c>
      <c r="C100" s="187" t="s">
        <v>271</v>
      </c>
      <c r="D100" s="186" t="s">
        <v>195</v>
      </c>
      <c r="E100" s="77">
        <v>244</v>
      </c>
      <c r="F100" s="37"/>
      <c r="G100" s="116">
        <f t="shared" si="3"/>
        <v>0</v>
      </c>
    </row>
    <row r="101" spans="1:7" ht="51" x14ac:dyDescent="0.2">
      <c r="A101" s="78">
        <f t="shared" si="4"/>
        <v>14.169999999999996</v>
      </c>
      <c r="B101" s="186" t="s">
        <v>278</v>
      </c>
      <c r="C101" s="187" t="s">
        <v>266</v>
      </c>
      <c r="D101" s="186" t="s">
        <v>61</v>
      </c>
      <c r="E101" s="77">
        <v>26</v>
      </c>
      <c r="F101" s="37"/>
      <c r="G101" s="116">
        <f t="shared" si="3"/>
        <v>0</v>
      </c>
    </row>
    <row r="102" spans="1:7" x14ac:dyDescent="0.2">
      <c r="A102" s="78">
        <f t="shared" si="4"/>
        <v>14.179999999999996</v>
      </c>
      <c r="B102" s="186" t="s">
        <v>269</v>
      </c>
      <c r="C102" s="187" t="s">
        <v>258</v>
      </c>
      <c r="D102" s="186" t="s">
        <v>61</v>
      </c>
      <c r="E102" s="77">
        <v>44</v>
      </c>
      <c r="F102" s="37"/>
      <c r="G102" s="116">
        <f t="shared" si="3"/>
        <v>0</v>
      </c>
    </row>
    <row r="103" spans="1:7" x14ac:dyDescent="0.2">
      <c r="A103" s="78">
        <f t="shared" si="4"/>
        <v>14.189999999999996</v>
      </c>
      <c r="B103" s="186" t="s">
        <v>207</v>
      </c>
      <c r="C103" s="187" t="s">
        <v>208</v>
      </c>
      <c r="D103" s="186" t="s">
        <v>61</v>
      </c>
      <c r="E103" s="77">
        <v>2</v>
      </c>
      <c r="F103" s="37"/>
      <c r="G103" s="116">
        <f t="shared" si="3"/>
        <v>0</v>
      </c>
    </row>
    <row r="104" spans="1:7" x14ac:dyDescent="0.2">
      <c r="A104" s="78">
        <f t="shared" si="4"/>
        <v>14.199999999999996</v>
      </c>
      <c r="B104" s="186" t="s">
        <v>196</v>
      </c>
      <c r="C104" s="187" t="s">
        <v>199</v>
      </c>
      <c r="D104" s="186" t="s">
        <v>61</v>
      </c>
      <c r="E104" s="77">
        <v>2</v>
      </c>
      <c r="F104" s="37"/>
      <c r="G104" s="116">
        <f t="shared" si="3"/>
        <v>0</v>
      </c>
    </row>
    <row r="105" spans="1:7" x14ac:dyDescent="0.2">
      <c r="A105" s="78">
        <f t="shared" si="4"/>
        <v>14.209999999999996</v>
      </c>
      <c r="B105" s="186" t="s">
        <v>196</v>
      </c>
      <c r="C105" s="187" t="s">
        <v>245</v>
      </c>
      <c r="D105" s="186" t="s">
        <v>195</v>
      </c>
      <c r="E105" s="77">
        <v>6</v>
      </c>
      <c r="F105" s="37"/>
      <c r="G105" s="116">
        <f>E105*F105</f>
        <v>0</v>
      </c>
    </row>
    <row r="106" spans="1:7" x14ac:dyDescent="0.2">
      <c r="A106" s="78">
        <f t="shared" si="4"/>
        <v>14.219999999999995</v>
      </c>
      <c r="B106" s="186" t="s">
        <v>200</v>
      </c>
      <c r="C106" s="187" t="s">
        <v>246</v>
      </c>
      <c r="D106" s="186" t="s">
        <v>61</v>
      </c>
      <c r="E106" s="77">
        <v>2</v>
      </c>
      <c r="F106" s="37"/>
      <c r="G106" s="116">
        <f t="shared" si="3"/>
        <v>0</v>
      </c>
    </row>
    <row r="107" spans="1:7" x14ac:dyDescent="0.2">
      <c r="A107" s="78">
        <f t="shared" si="4"/>
        <v>14.229999999999995</v>
      </c>
      <c r="B107" s="186" t="s">
        <v>200</v>
      </c>
      <c r="C107" s="187" t="s">
        <v>247</v>
      </c>
      <c r="D107" s="186" t="s">
        <v>61</v>
      </c>
      <c r="E107" s="77">
        <v>4</v>
      </c>
      <c r="F107" s="37"/>
      <c r="G107" s="116">
        <f t="shared" si="3"/>
        <v>0</v>
      </c>
    </row>
    <row r="108" spans="1:7" x14ac:dyDescent="0.2">
      <c r="A108" s="78">
        <f t="shared" si="4"/>
        <v>14.239999999999995</v>
      </c>
      <c r="B108" s="186" t="s">
        <v>200</v>
      </c>
      <c r="C108" s="187" t="s">
        <v>248</v>
      </c>
      <c r="D108" s="186" t="s">
        <v>61</v>
      </c>
      <c r="E108" s="77">
        <v>2</v>
      </c>
      <c r="F108" s="37"/>
      <c r="G108" s="116">
        <f>E108*F108</f>
        <v>0</v>
      </c>
    </row>
    <row r="109" spans="1:7" x14ac:dyDescent="0.2">
      <c r="A109" s="154"/>
      <c r="B109" s="155"/>
      <c r="C109" s="156"/>
      <c r="D109" s="155"/>
      <c r="E109" s="157"/>
      <c r="F109" s="158"/>
      <c r="G109" s="159"/>
    </row>
    <row r="110" spans="1:7" x14ac:dyDescent="0.2">
      <c r="A110" s="139"/>
      <c r="B110" s="127"/>
      <c r="C110" s="127"/>
      <c r="D110" s="140"/>
      <c r="E110" s="141"/>
      <c r="F110" s="141"/>
      <c r="G110" s="142"/>
    </row>
    <row r="111" spans="1:7" x14ac:dyDescent="0.3">
      <c r="A111" s="160"/>
      <c r="B111" s="161" t="s">
        <v>205</v>
      </c>
      <c r="C111" s="162"/>
      <c r="D111" s="163"/>
      <c r="E111" s="164"/>
      <c r="F111" s="165" t="s">
        <v>228</v>
      </c>
      <c r="G111" s="178"/>
    </row>
    <row r="112" spans="1:7" x14ac:dyDescent="0.2">
      <c r="A112" s="143"/>
      <c r="B112" s="144"/>
      <c r="C112" s="144"/>
      <c r="D112" s="145"/>
      <c r="E112" s="146"/>
      <c r="F112" s="146"/>
      <c r="G112" s="147" t="s">
        <v>206</v>
      </c>
    </row>
  </sheetData>
  <mergeCells count="16">
    <mergeCell ref="D72:E72"/>
    <mergeCell ref="D73:E73"/>
    <mergeCell ref="A13:G13"/>
    <mergeCell ref="A9:G9"/>
    <mergeCell ref="A10:G10"/>
    <mergeCell ref="D28:E28"/>
    <mergeCell ref="D29:E29"/>
    <mergeCell ref="A20:G20"/>
    <mergeCell ref="A62:G62"/>
    <mergeCell ref="D15:G15"/>
    <mergeCell ref="A8:G8"/>
    <mergeCell ref="A1:G1"/>
    <mergeCell ref="A5:G5"/>
    <mergeCell ref="A4:G4"/>
    <mergeCell ref="A2:G2"/>
    <mergeCell ref="A7:G7"/>
  </mergeCells>
  <conditionalFormatting sqref="C21">
    <cfRule type="duplicateValues" dxfId="36" priority="286" stopIfTrue="1"/>
  </conditionalFormatting>
  <conditionalFormatting sqref="C22">
    <cfRule type="duplicateValues" dxfId="35" priority="281" stopIfTrue="1"/>
  </conditionalFormatting>
  <conditionalFormatting sqref="C25">
    <cfRule type="duplicateValues" dxfId="34" priority="288" stopIfTrue="1"/>
  </conditionalFormatting>
  <conditionalFormatting sqref="C40">
    <cfRule type="duplicateValues" dxfId="33" priority="289" stopIfTrue="1"/>
  </conditionalFormatting>
  <conditionalFormatting sqref="C23">
    <cfRule type="duplicateValues" dxfId="32" priority="274" stopIfTrue="1"/>
  </conditionalFormatting>
  <conditionalFormatting sqref="C31">
    <cfRule type="duplicateValues" dxfId="31" priority="266" stopIfTrue="1"/>
  </conditionalFormatting>
  <conditionalFormatting sqref="C34">
    <cfRule type="duplicateValues" dxfId="30" priority="265" stopIfTrue="1"/>
  </conditionalFormatting>
  <conditionalFormatting sqref="C37">
    <cfRule type="duplicateValues" dxfId="29" priority="264" stopIfTrue="1"/>
  </conditionalFormatting>
  <conditionalFormatting sqref="C24">
    <cfRule type="duplicateValues" dxfId="28" priority="256" stopIfTrue="1"/>
  </conditionalFormatting>
  <conditionalFormatting sqref="C32:C33">
    <cfRule type="duplicateValues" dxfId="27" priority="297" stopIfTrue="1"/>
  </conditionalFormatting>
  <conditionalFormatting sqref="C35:C36">
    <cfRule type="duplicateValues" dxfId="26" priority="298" stopIfTrue="1"/>
  </conditionalFormatting>
  <conditionalFormatting sqref="C39">
    <cfRule type="duplicateValues" dxfId="25" priority="299" stopIfTrue="1"/>
  </conditionalFormatting>
  <conditionalFormatting sqref="C26:C30">
    <cfRule type="duplicateValues" dxfId="24" priority="51" stopIfTrue="1"/>
  </conditionalFormatting>
  <conditionalFormatting sqref="C59:C60 C52:C53 C56 C41:C50">
    <cfRule type="expression" dxfId="23" priority="25" stopIfTrue="1">
      <formula>AND(COUNTIF($C$41:$C$52, C41)+COUNTIF(#REF!, C41)+COUNTIF($C$55:$C$56, C41)+COUNTIF($C$59:$C$60, C41)&gt;1,NOT(ISBLANK(C41)))</formula>
    </cfRule>
  </conditionalFormatting>
  <conditionalFormatting sqref="C85">
    <cfRule type="duplicateValues" dxfId="22" priority="17" stopIfTrue="1"/>
  </conditionalFormatting>
  <conditionalFormatting sqref="C63">
    <cfRule type="duplicateValues" dxfId="21" priority="18" stopIfTrue="1"/>
  </conditionalFormatting>
  <conditionalFormatting sqref="C64">
    <cfRule type="duplicateValues" dxfId="20" priority="16" stopIfTrue="1"/>
  </conditionalFormatting>
  <conditionalFormatting sqref="C69">
    <cfRule type="duplicateValues" dxfId="19" priority="19" stopIfTrue="1"/>
  </conditionalFormatting>
  <conditionalFormatting sqref="C84">
    <cfRule type="duplicateValues" dxfId="18" priority="20" stopIfTrue="1"/>
  </conditionalFormatting>
  <conditionalFormatting sqref="C66">
    <cfRule type="duplicateValues" dxfId="17" priority="15" stopIfTrue="1"/>
  </conditionalFormatting>
  <conditionalFormatting sqref="C65">
    <cfRule type="duplicateValues" dxfId="16" priority="14" stopIfTrue="1"/>
  </conditionalFormatting>
  <conditionalFormatting sqref="C75">
    <cfRule type="duplicateValues" dxfId="15" priority="13" stopIfTrue="1"/>
  </conditionalFormatting>
  <conditionalFormatting sqref="C78">
    <cfRule type="duplicateValues" dxfId="14" priority="12" stopIfTrue="1"/>
  </conditionalFormatting>
  <conditionalFormatting sqref="C81">
    <cfRule type="duplicateValues" dxfId="13" priority="11" stopIfTrue="1"/>
  </conditionalFormatting>
  <conditionalFormatting sqref="C67">
    <cfRule type="duplicateValues" dxfId="12" priority="10" stopIfTrue="1"/>
  </conditionalFormatting>
  <conditionalFormatting sqref="C68">
    <cfRule type="duplicateValues" dxfId="11" priority="9" stopIfTrue="1"/>
  </conditionalFormatting>
  <conditionalFormatting sqref="C111">
    <cfRule type="duplicateValues" dxfId="10" priority="8" stopIfTrue="1"/>
  </conditionalFormatting>
  <conditionalFormatting sqref="C76:C77">
    <cfRule type="duplicateValues" dxfId="9" priority="21" stopIfTrue="1"/>
  </conditionalFormatting>
  <conditionalFormatting sqref="C79:C80">
    <cfRule type="duplicateValues" dxfId="8" priority="22" stopIfTrue="1"/>
  </conditionalFormatting>
  <conditionalFormatting sqref="C83">
    <cfRule type="duplicateValues" dxfId="7" priority="23" stopIfTrue="1"/>
  </conditionalFormatting>
  <conditionalFormatting sqref="C87">
    <cfRule type="duplicateValues" dxfId="6" priority="6" stopIfTrue="1"/>
  </conditionalFormatting>
  <conditionalFormatting sqref="C70:C74">
    <cfRule type="duplicateValues" dxfId="5" priority="331" stopIfTrue="1"/>
  </conditionalFormatting>
  <conditionalFormatting sqref="C18">
    <cfRule type="duplicateValues" dxfId="4" priority="5" stopIfTrue="1"/>
  </conditionalFormatting>
  <conditionalFormatting sqref="C86 C100 C103 C108:C109 C90:C93 C55">
    <cfRule type="expression" dxfId="3" priority="36" stopIfTrue="1">
      <formula>AND(COUNTIF($C$67:$C$67, C55)+COUNTIF($C$46:$C$58, C55)+COUNTIF($C$58:$C$59, C55)+COUNTIF($C$61:$C$62, C55)&gt;1,NOT(ISBLANK(C55)))</formula>
    </cfRule>
  </conditionalFormatting>
  <conditionalFormatting sqref="C101">
    <cfRule type="expression" dxfId="2" priority="4" stopIfTrue="1">
      <formula>AND(COUNTIF($C$41:$C$52, C101)+COUNTIF(#REF!, C101)+COUNTIF($C$55:$C$56, C101)+COUNTIF($C$59:$C$60, C101)&gt;1,NOT(ISBLANK(C101)))</formula>
    </cfRule>
  </conditionalFormatting>
  <conditionalFormatting sqref="C58">
    <cfRule type="expression" dxfId="1" priority="37" stopIfTrue="1">
      <formula>AND(COUNTIF(#REF!, C58)+COUNTIF($C$43:$C$56, C58)+COUNTIF($C$57:$C$57, C58)+COUNTIF($C$58:$C$60, C58)&gt;1,NOT(ISBLANK(C58)))</formula>
    </cfRule>
  </conditionalFormatting>
  <conditionalFormatting sqref="C15">
    <cfRule type="duplicateValues" dxfId="0" priority="3" stopIfTrue="1"/>
  </conditionalFormatting>
  <pageMargins left="0.7" right="0.7" top="0.69895833333333335" bottom="0.75" header="0.3" footer="0.3"/>
  <pageSetup scale="61" fitToHeight="0" orientation="portrait" r:id="rId1"/>
  <headerFooter>
    <oddHeader xml:space="preserve">&amp;LCity of Coquitlam
Contract No. 89037&amp;CForm of Tender&amp;RFT. &amp;P+5B
ADD 2 - &amp;P+2
</oddHeader>
  </headerFooter>
  <rowBreaks count="1" manualBreakCount="1">
    <brk id="6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6"/>
  <sheetViews>
    <sheetView topLeftCell="A77" zoomScale="115" zoomScaleNormal="115" workbookViewId="0">
      <selection activeCell="G20" sqref="G20"/>
    </sheetView>
  </sheetViews>
  <sheetFormatPr defaultRowHeight="12.75" x14ac:dyDescent="0.2"/>
  <cols>
    <col min="1" max="1" width="6.140625" style="30" customWidth="1"/>
    <col min="2" max="2" width="10" style="20" customWidth="1"/>
    <col min="3" max="3" width="7.7109375" style="20" customWidth="1"/>
    <col min="4" max="4" width="33.5703125" style="20" customWidth="1"/>
    <col min="5" max="5" width="6.42578125" style="20" customWidth="1"/>
    <col min="6" max="6" width="6.85546875" style="31" customWidth="1"/>
    <col min="7" max="7" width="11.28515625" style="20" customWidth="1"/>
    <col min="8" max="8" width="19.5703125" style="40" customWidth="1"/>
    <col min="9" max="9" width="13.42578125" style="20" customWidth="1"/>
    <col min="10" max="13" width="15.85546875" style="33" customWidth="1"/>
    <col min="14" max="14" width="13.7109375" style="33" customWidth="1"/>
    <col min="15" max="15" width="16.42578125" style="33" customWidth="1"/>
    <col min="16" max="16" width="21" style="33" customWidth="1"/>
    <col min="17" max="17" width="22.5703125" style="33" customWidth="1"/>
    <col min="18" max="16384" width="9.140625" style="33"/>
  </cols>
  <sheetData>
    <row r="1" spans="1:15" customFormat="1" ht="15.75" x14ac:dyDescent="0.2">
      <c r="A1" s="216"/>
      <c r="B1" s="216"/>
      <c r="C1" s="216"/>
      <c r="D1" s="216"/>
      <c r="E1" s="216"/>
      <c r="F1" s="216"/>
      <c r="G1" s="216"/>
      <c r="H1" s="216"/>
      <c r="I1" s="15"/>
    </row>
    <row r="2" spans="1:15" customFormat="1" ht="15.75" x14ac:dyDescent="0.2">
      <c r="A2" s="216"/>
      <c r="B2" s="216"/>
      <c r="C2" s="216"/>
      <c r="D2" s="216"/>
      <c r="E2" s="216"/>
      <c r="F2" s="216"/>
      <c r="G2" s="216"/>
      <c r="H2" s="216"/>
      <c r="I2" s="15"/>
    </row>
    <row r="3" spans="1:15" customFormat="1" ht="9.75" customHeight="1" x14ac:dyDescent="0.2">
      <c r="A3" s="23"/>
      <c r="B3" s="15"/>
      <c r="C3" s="15"/>
      <c r="D3" s="15"/>
      <c r="E3" s="15"/>
      <c r="F3" s="24"/>
      <c r="G3" s="15"/>
      <c r="H3" s="39"/>
      <c r="I3" s="15"/>
    </row>
    <row r="4" spans="1:15" customFormat="1" ht="15.75" x14ac:dyDescent="0.2">
      <c r="A4" s="216" t="s">
        <v>45</v>
      </c>
      <c r="B4" s="216"/>
      <c r="C4" s="216"/>
      <c r="D4" s="216"/>
      <c r="E4" s="216"/>
      <c r="F4" s="216"/>
      <c r="G4" s="216"/>
      <c r="H4" s="216"/>
      <c r="I4" s="15"/>
    </row>
    <row r="5" spans="1:15" customFormat="1" ht="15.75" x14ac:dyDescent="0.2">
      <c r="A5" s="216" t="s">
        <v>46</v>
      </c>
      <c r="B5" s="216"/>
      <c r="C5" s="216"/>
      <c r="D5" s="216"/>
      <c r="E5" s="216"/>
      <c r="F5" s="216"/>
      <c r="G5" s="216"/>
      <c r="H5" s="216"/>
      <c r="I5" s="15"/>
    </row>
    <row r="6" spans="1:15" customFormat="1" x14ac:dyDescent="0.2">
      <c r="A6" s="25"/>
      <c r="B6" s="15"/>
      <c r="C6" s="15"/>
      <c r="D6" s="15"/>
      <c r="E6" s="15"/>
      <c r="F6" s="24"/>
      <c r="G6" s="15"/>
      <c r="H6" s="39"/>
      <c r="I6" s="15"/>
    </row>
    <row r="7" spans="1:15" customFormat="1" ht="15.75" x14ac:dyDescent="0.2">
      <c r="A7" s="216" t="s">
        <v>7</v>
      </c>
      <c r="B7" s="216"/>
      <c r="C7" s="216"/>
      <c r="D7" s="216"/>
      <c r="E7" s="216"/>
      <c r="F7" s="216"/>
      <c r="G7" s="216"/>
      <c r="H7" s="216"/>
      <c r="I7" s="15"/>
    </row>
    <row r="8" spans="1:15" customFormat="1" x14ac:dyDescent="0.2">
      <c r="A8" s="211" t="s">
        <v>8</v>
      </c>
      <c r="B8" s="211"/>
      <c r="C8" s="211"/>
      <c r="D8" s="211"/>
      <c r="E8" s="211"/>
      <c r="F8" s="211"/>
      <c r="G8" s="211"/>
      <c r="H8" s="211"/>
      <c r="I8" s="15"/>
    </row>
    <row r="9" spans="1:15" customFormat="1" x14ac:dyDescent="0.2">
      <c r="A9" s="212" t="s">
        <v>21</v>
      </c>
      <c r="B9" s="212"/>
      <c r="C9" s="212"/>
      <c r="D9" s="212"/>
      <c r="E9" s="212"/>
      <c r="F9" s="212"/>
      <c r="G9" s="212"/>
      <c r="H9" s="212"/>
      <c r="I9" s="15"/>
    </row>
    <row r="10" spans="1:15" customFormat="1" x14ac:dyDescent="0.2">
      <c r="A10" s="212" t="s">
        <v>9</v>
      </c>
      <c r="B10" s="212"/>
      <c r="C10" s="212"/>
      <c r="D10" s="212"/>
      <c r="E10" s="212"/>
      <c r="F10" s="212"/>
      <c r="G10" s="212"/>
      <c r="H10" s="212"/>
      <c r="I10" s="15"/>
      <c r="J10" s="69">
        <f>SUM(J11:J12)</f>
        <v>2000000</v>
      </c>
      <c r="K10" s="69">
        <f>SUM(K11:K12)</f>
        <v>339153.07</v>
      </c>
      <c r="L10" s="69">
        <f>SUM(L11:L12)</f>
        <v>558769.39</v>
      </c>
      <c r="M10" s="69">
        <f>SUM(M11:M12)</f>
        <v>787828.84000000008</v>
      </c>
      <c r="N10" s="69">
        <f>SUM(N11:N12)</f>
        <v>400000</v>
      </c>
      <c r="O10" s="69">
        <f>SUM(J10:N10)</f>
        <v>4085751.3</v>
      </c>
    </row>
    <row r="11" spans="1:15" s="20" customFormat="1" ht="26.25" customHeight="1" x14ac:dyDescent="0.2">
      <c r="A11" s="30"/>
      <c r="F11" s="31"/>
      <c r="H11" s="40"/>
      <c r="I11" s="20">
        <v>2017</v>
      </c>
      <c r="J11" s="41">
        <v>1000000</v>
      </c>
      <c r="K11" s="41">
        <v>89153.07</v>
      </c>
      <c r="L11" s="41">
        <v>8769.39</v>
      </c>
      <c r="M11" s="41">
        <v>287828.84000000003</v>
      </c>
      <c r="N11" s="41"/>
      <c r="O11" s="42"/>
    </row>
    <row r="12" spans="1:15" ht="41.25" customHeight="1" x14ac:dyDescent="0.2">
      <c r="A12" s="9" t="s">
        <v>5</v>
      </c>
      <c r="B12" s="9" t="s">
        <v>33</v>
      </c>
      <c r="C12" s="9"/>
      <c r="D12" s="9" t="s">
        <v>0</v>
      </c>
      <c r="E12" s="9" t="s">
        <v>34</v>
      </c>
      <c r="F12" s="9" t="s">
        <v>3</v>
      </c>
      <c r="G12" s="1" t="s">
        <v>6</v>
      </c>
      <c r="H12" s="1" t="s">
        <v>10</v>
      </c>
      <c r="I12" s="20">
        <v>2018</v>
      </c>
      <c r="J12" s="41">
        <v>1000000</v>
      </c>
      <c r="K12" s="41">
        <v>250000</v>
      </c>
      <c r="L12" s="41">
        <v>550000</v>
      </c>
      <c r="M12" s="41">
        <v>500000</v>
      </c>
      <c r="N12" s="43">
        <v>400000</v>
      </c>
      <c r="O12" s="42"/>
    </row>
    <row r="13" spans="1:15" ht="40.5" customHeight="1" x14ac:dyDescent="0.2">
      <c r="A13" s="17">
        <v>1</v>
      </c>
      <c r="B13" s="10" t="s">
        <v>25</v>
      </c>
      <c r="C13" s="213" t="s">
        <v>26</v>
      </c>
      <c r="D13" s="214"/>
      <c r="E13" s="18"/>
      <c r="F13" s="12"/>
      <c r="G13" s="13"/>
      <c r="H13" s="14"/>
      <c r="J13" s="84" t="s">
        <v>171</v>
      </c>
      <c r="K13" s="84" t="s">
        <v>36</v>
      </c>
      <c r="L13" s="84" t="s">
        <v>37</v>
      </c>
      <c r="M13" s="84" t="s">
        <v>38</v>
      </c>
      <c r="N13" s="84" t="s">
        <v>178</v>
      </c>
    </row>
    <row r="14" spans="1:15" s="20" customFormat="1" ht="19.5" customHeight="1" x14ac:dyDescent="0.2">
      <c r="A14" s="16">
        <f>A13+0.01</f>
        <v>1.01</v>
      </c>
      <c r="B14" s="2" t="s">
        <v>18</v>
      </c>
      <c r="C14" s="207" t="s">
        <v>14</v>
      </c>
      <c r="D14" s="208"/>
      <c r="E14" s="34"/>
      <c r="F14" s="2"/>
      <c r="H14" s="3" t="s">
        <v>12</v>
      </c>
      <c r="J14" s="85">
        <v>77803</v>
      </c>
      <c r="K14" s="85">
        <v>85250</v>
      </c>
      <c r="L14" s="85">
        <v>81340</v>
      </c>
      <c r="M14" s="85">
        <v>83441</v>
      </c>
      <c r="N14" s="85">
        <v>89026</v>
      </c>
    </row>
    <row r="15" spans="1:15" customFormat="1" ht="15.75" x14ac:dyDescent="0.2">
      <c r="A15" s="17">
        <v>2</v>
      </c>
      <c r="B15" s="10" t="s">
        <v>24</v>
      </c>
      <c r="C15" s="213" t="s">
        <v>15</v>
      </c>
      <c r="D15" s="214"/>
      <c r="E15" s="18"/>
      <c r="F15" s="12"/>
      <c r="G15" s="13"/>
      <c r="H15" s="14"/>
      <c r="I15" s="15"/>
      <c r="J15" s="46"/>
      <c r="K15" s="48"/>
      <c r="L15" s="48"/>
      <c r="M15" s="48"/>
      <c r="N15" s="68"/>
    </row>
    <row r="16" spans="1:15" s="20" customFormat="1" ht="19.5" customHeight="1" x14ac:dyDescent="0.2">
      <c r="A16" s="16">
        <f>A15+0.01</f>
        <v>2.0099999999999998</v>
      </c>
      <c r="B16" s="22" t="s">
        <v>48</v>
      </c>
      <c r="C16" s="207" t="s">
        <v>13</v>
      </c>
      <c r="D16" s="215"/>
      <c r="E16" s="35"/>
      <c r="F16" s="2"/>
      <c r="H16" s="3" t="s">
        <v>12</v>
      </c>
      <c r="J16" s="26"/>
      <c r="K16" s="26"/>
      <c r="L16" s="26"/>
      <c r="M16" s="26"/>
      <c r="N16" s="45"/>
    </row>
    <row r="17" spans="1:14" customFormat="1" ht="15.75" x14ac:dyDescent="0.2">
      <c r="A17" s="74">
        <v>3</v>
      </c>
      <c r="B17" s="75" t="s">
        <v>49</v>
      </c>
      <c r="C17" s="72" t="s">
        <v>50</v>
      </c>
      <c r="D17" s="11"/>
      <c r="E17" s="18"/>
      <c r="F17" s="12"/>
      <c r="G17" s="13"/>
      <c r="H17" s="14"/>
      <c r="I17" s="15"/>
      <c r="J17" s="46"/>
      <c r="K17" s="48"/>
      <c r="L17" s="48"/>
      <c r="M17" s="48"/>
      <c r="N17" s="68"/>
    </row>
    <row r="18" spans="1:14" s="20" customFormat="1" ht="19.5" customHeight="1" x14ac:dyDescent="0.2">
      <c r="A18" s="21">
        <f>A17+0.01</f>
        <v>3.01</v>
      </c>
      <c r="B18" s="22" t="s">
        <v>51</v>
      </c>
      <c r="C18" s="76" t="s">
        <v>52</v>
      </c>
      <c r="D18" s="83"/>
      <c r="E18" s="35"/>
      <c r="F18" s="2"/>
      <c r="H18" s="3" t="s">
        <v>12</v>
      </c>
      <c r="J18" s="26"/>
      <c r="K18" s="26"/>
      <c r="L18" s="26"/>
      <c r="M18" s="26"/>
      <c r="N18" s="45"/>
    </row>
    <row r="19" spans="1:14" customFormat="1" ht="15.75" x14ac:dyDescent="0.2">
      <c r="A19" s="74">
        <v>4</v>
      </c>
      <c r="B19" s="75" t="s">
        <v>27</v>
      </c>
      <c r="C19" s="72" t="s">
        <v>19</v>
      </c>
      <c r="D19" s="11"/>
      <c r="E19" s="18"/>
      <c r="F19" s="12"/>
      <c r="G19" s="13"/>
      <c r="H19" s="14"/>
      <c r="I19" s="15"/>
      <c r="J19" s="46"/>
      <c r="K19" s="48"/>
      <c r="L19" s="48"/>
      <c r="M19" s="48"/>
      <c r="N19" s="68"/>
    </row>
    <row r="20" spans="1:14" ht="18.75" customHeight="1" x14ac:dyDescent="0.2">
      <c r="A20" s="78">
        <f>A19+0.01</f>
        <v>4.01</v>
      </c>
      <c r="B20" s="22" t="s">
        <v>53</v>
      </c>
      <c r="C20" s="207" t="s">
        <v>54</v>
      </c>
      <c r="D20" s="208"/>
      <c r="E20" s="22" t="s">
        <v>16</v>
      </c>
      <c r="F20" s="77">
        <v>760</v>
      </c>
      <c r="G20" s="37">
        <v>99</v>
      </c>
      <c r="H20" s="36">
        <f>G20*F20</f>
        <v>75240</v>
      </c>
      <c r="I20" s="47">
        <f>SUM(J20:N20)</f>
        <v>75240</v>
      </c>
      <c r="J20" s="86">
        <f>H20</f>
        <v>75240</v>
      </c>
      <c r="K20" s="26"/>
      <c r="L20" s="26"/>
      <c r="M20" s="26"/>
      <c r="N20" s="45"/>
    </row>
    <row r="21" spans="1:14" s="20" customFormat="1" ht="27" customHeight="1" x14ac:dyDescent="0.2">
      <c r="A21" s="78">
        <f>A20+0.01</f>
        <v>4.0199999999999996</v>
      </c>
      <c r="B21" s="22" t="s">
        <v>55</v>
      </c>
      <c r="C21" s="209" t="s">
        <v>56</v>
      </c>
      <c r="D21" s="210"/>
      <c r="E21" s="22" t="s">
        <v>20</v>
      </c>
      <c r="F21" s="77">
        <v>970</v>
      </c>
      <c r="G21" s="37">
        <v>87</v>
      </c>
      <c r="H21" s="36">
        <f>G21*F21</f>
        <v>84390</v>
      </c>
      <c r="I21" s="47">
        <f>SUM(J21:N21)</f>
        <v>84390</v>
      </c>
      <c r="J21" s="86">
        <f>H21</f>
        <v>84390</v>
      </c>
      <c r="K21" s="26"/>
      <c r="L21" s="26"/>
      <c r="M21" s="26"/>
      <c r="N21" s="45"/>
    </row>
    <row r="22" spans="1:14" s="20" customFormat="1" ht="27" customHeight="1" x14ac:dyDescent="0.2">
      <c r="A22" s="78">
        <f>A21+0.01</f>
        <v>4.0299999999999994</v>
      </c>
      <c r="B22" s="22" t="s">
        <v>57</v>
      </c>
      <c r="C22" s="209" t="s">
        <v>58</v>
      </c>
      <c r="D22" s="210"/>
      <c r="E22" s="22" t="s">
        <v>20</v>
      </c>
      <c r="F22" s="77">
        <v>510</v>
      </c>
      <c r="G22" s="37">
        <v>120</v>
      </c>
      <c r="H22" s="36">
        <f>G22*F22</f>
        <v>61200</v>
      </c>
      <c r="I22" s="47">
        <f>SUM(J22:N22)</f>
        <v>61200</v>
      </c>
      <c r="J22" s="86">
        <f>H22</f>
        <v>61200</v>
      </c>
      <c r="K22" s="26"/>
      <c r="L22" s="26"/>
      <c r="M22" s="26"/>
      <c r="N22" s="45"/>
    </row>
    <row r="23" spans="1:14" s="20" customFormat="1" ht="27" customHeight="1" x14ac:dyDescent="0.2">
      <c r="A23" s="78">
        <f>A22+0.01</f>
        <v>4.0399999999999991</v>
      </c>
      <c r="B23" s="22" t="s">
        <v>59</v>
      </c>
      <c r="C23" s="209" t="s">
        <v>60</v>
      </c>
      <c r="D23" s="210"/>
      <c r="E23" s="22" t="s">
        <v>61</v>
      </c>
      <c r="F23" s="77">
        <v>6</v>
      </c>
      <c r="G23" s="37">
        <v>560</v>
      </c>
      <c r="H23" s="36">
        <f>G23*F23</f>
        <v>3360</v>
      </c>
      <c r="I23" s="47">
        <f>SUM(J23:N23)</f>
        <v>3360</v>
      </c>
      <c r="J23" s="86">
        <f>H23</f>
        <v>3360</v>
      </c>
      <c r="K23" s="26"/>
      <c r="L23" s="26"/>
      <c r="M23" s="26"/>
      <c r="N23" s="45"/>
    </row>
    <row r="24" spans="1:14" customFormat="1" ht="15.75" x14ac:dyDescent="0.2">
      <c r="A24" s="74">
        <v>5</v>
      </c>
      <c r="B24" s="75" t="s">
        <v>62</v>
      </c>
      <c r="C24" s="72" t="s">
        <v>63</v>
      </c>
      <c r="D24" s="11"/>
      <c r="E24" s="18"/>
      <c r="F24" s="12"/>
      <c r="G24" s="13"/>
      <c r="H24" s="14"/>
      <c r="I24" s="15"/>
      <c r="J24" s="46"/>
      <c r="K24" s="48"/>
      <c r="L24" s="48"/>
      <c r="M24" s="48"/>
      <c r="N24" s="68"/>
    </row>
    <row r="25" spans="1:14" s="15" customFormat="1" ht="27.75" customHeight="1" x14ac:dyDescent="0.2">
      <c r="A25" s="78">
        <f>0.01+A24</f>
        <v>5.01</v>
      </c>
      <c r="B25" s="22" t="s">
        <v>64</v>
      </c>
      <c r="C25" s="209" t="s">
        <v>65</v>
      </c>
      <c r="D25" s="210"/>
      <c r="E25" s="22" t="s">
        <v>16</v>
      </c>
      <c r="F25" s="77">
        <v>20</v>
      </c>
      <c r="G25" s="37">
        <v>1500</v>
      </c>
      <c r="H25" s="36">
        <f>G25*F25</f>
        <v>30000</v>
      </c>
      <c r="I25" s="47">
        <f>SUM(J25:N25)</f>
        <v>30000</v>
      </c>
      <c r="J25" s="86">
        <f>H25</f>
        <v>30000</v>
      </c>
      <c r="K25" s="26"/>
      <c r="L25" s="26"/>
      <c r="M25" s="26"/>
      <c r="N25" s="45"/>
    </row>
    <row r="26" spans="1:14" customFormat="1" ht="15.75" x14ac:dyDescent="0.2">
      <c r="A26" s="74">
        <v>6</v>
      </c>
      <c r="B26" s="75" t="s">
        <v>66</v>
      </c>
      <c r="C26" s="72" t="s">
        <v>67</v>
      </c>
      <c r="D26" s="11"/>
      <c r="E26" s="18"/>
      <c r="F26" s="12"/>
      <c r="G26" s="73"/>
      <c r="H26" s="14"/>
      <c r="I26" s="15"/>
      <c r="J26" s="46"/>
      <c r="K26" s="48"/>
      <c r="L26" s="48"/>
      <c r="M26" s="48"/>
      <c r="N26" s="68"/>
    </row>
    <row r="27" spans="1:14" s="15" customFormat="1" ht="27.75" customHeight="1" x14ac:dyDescent="0.2">
      <c r="A27" s="78">
        <f>0.01+A26</f>
        <v>6.01</v>
      </c>
      <c r="B27" s="22" t="s">
        <v>68</v>
      </c>
      <c r="C27" s="209" t="s">
        <v>69</v>
      </c>
      <c r="D27" s="210"/>
      <c r="E27" s="22" t="s">
        <v>20</v>
      </c>
      <c r="F27" s="77">
        <v>30</v>
      </c>
      <c r="G27" s="37">
        <v>530</v>
      </c>
      <c r="H27" s="36">
        <f>G27*F27</f>
        <v>15900</v>
      </c>
      <c r="I27" s="47">
        <f>SUM(J27:N27)</f>
        <v>15900</v>
      </c>
      <c r="J27" s="86">
        <f>H27</f>
        <v>15900</v>
      </c>
      <c r="K27" s="26"/>
      <c r="L27" s="26"/>
      <c r="M27" s="26"/>
      <c r="N27" s="45"/>
    </row>
    <row r="28" spans="1:14" customFormat="1" ht="15.75" x14ac:dyDescent="0.2">
      <c r="A28" s="74">
        <v>7</v>
      </c>
      <c r="B28" s="75" t="s">
        <v>70</v>
      </c>
      <c r="C28" s="72" t="s">
        <v>71</v>
      </c>
      <c r="D28" s="11"/>
      <c r="E28" s="18"/>
      <c r="F28" s="12"/>
      <c r="G28" s="73"/>
      <c r="H28" s="14"/>
      <c r="I28" s="15"/>
      <c r="J28" s="46"/>
      <c r="K28" s="48"/>
      <c r="L28" s="48"/>
      <c r="M28" s="48"/>
      <c r="N28" s="68"/>
    </row>
    <row r="29" spans="1:14" s="15" customFormat="1" ht="54" customHeight="1" x14ac:dyDescent="0.2">
      <c r="A29" s="78">
        <f>A28+0.01</f>
        <v>7.01</v>
      </c>
      <c r="B29" s="22" t="s">
        <v>72</v>
      </c>
      <c r="C29" s="209" t="s">
        <v>73</v>
      </c>
      <c r="D29" s="210"/>
      <c r="E29" s="22" t="s">
        <v>17</v>
      </c>
      <c r="F29" s="77">
        <v>1</v>
      </c>
      <c r="G29" s="37">
        <v>60000</v>
      </c>
      <c r="H29" s="36">
        <f>G29*F29</f>
        <v>60000</v>
      </c>
      <c r="I29" s="47">
        <f>SUM(J29:N29)</f>
        <v>60000</v>
      </c>
      <c r="J29" s="86">
        <f>H29</f>
        <v>60000</v>
      </c>
      <c r="K29" s="26"/>
      <c r="L29" s="26"/>
      <c r="M29" s="26"/>
      <c r="N29" s="45"/>
    </row>
    <row r="30" spans="1:14" s="15" customFormat="1" ht="27.75" customHeight="1" x14ac:dyDescent="0.2">
      <c r="A30" s="78">
        <f>A29+0.01</f>
        <v>7.02</v>
      </c>
      <c r="B30" s="22" t="s">
        <v>74</v>
      </c>
      <c r="C30" s="209" t="s">
        <v>75</v>
      </c>
      <c r="D30" s="210"/>
      <c r="E30" s="22" t="s">
        <v>17</v>
      </c>
      <c r="F30" s="77">
        <v>1</v>
      </c>
      <c r="G30" s="37">
        <v>43000</v>
      </c>
      <c r="H30" s="36">
        <f>G30*F30</f>
        <v>43000</v>
      </c>
      <c r="I30" s="47">
        <f>SUM(J30:N30)</f>
        <v>43000</v>
      </c>
      <c r="J30" s="86">
        <f>H30</f>
        <v>43000</v>
      </c>
      <c r="K30" s="26"/>
      <c r="L30" s="26"/>
      <c r="M30" s="26"/>
      <c r="N30" s="45"/>
    </row>
    <row r="31" spans="1:14" customFormat="1" ht="15.75" x14ac:dyDescent="0.2">
      <c r="A31" s="74">
        <v>8</v>
      </c>
      <c r="B31" s="75" t="s">
        <v>76</v>
      </c>
      <c r="C31" s="72" t="s">
        <v>77</v>
      </c>
      <c r="D31" s="11"/>
      <c r="E31" s="18"/>
      <c r="F31" s="12"/>
      <c r="G31" s="73"/>
      <c r="H31" s="14"/>
      <c r="I31" s="15"/>
      <c r="J31" s="46"/>
      <c r="K31" s="48"/>
      <c r="L31" s="48"/>
      <c r="M31" s="48"/>
      <c r="N31" s="68"/>
    </row>
    <row r="32" spans="1:14" ht="18.75" customHeight="1" x14ac:dyDescent="0.2">
      <c r="A32" s="78">
        <f>0.01+A31</f>
        <v>8.01</v>
      </c>
      <c r="B32" s="22" t="s">
        <v>78</v>
      </c>
      <c r="C32" s="207" t="s">
        <v>79</v>
      </c>
      <c r="D32" s="208"/>
      <c r="E32" s="22" t="s">
        <v>17</v>
      </c>
      <c r="F32" s="77">
        <v>1</v>
      </c>
      <c r="G32" s="37">
        <v>14500</v>
      </c>
      <c r="H32" s="36">
        <f>G32*F32</f>
        <v>14500</v>
      </c>
      <c r="I32" s="47">
        <f>SUM(J32:N32)</f>
        <v>14500</v>
      </c>
      <c r="J32" s="86">
        <f>H32</f>
        <v>14500</v>
      </c>
      <c r="K32" s="26"/>
      <c r="L32" s="26"/>
      <c r="M32" s="26"/>
      <c r="N32" s="45"/>
    </row>
    <row r="33" spans="1:16" customFormat="1" ht="15.75" x14ac:dyDescent="0.2">
      <c r="A33" s="74">
        <v>9</v>
      </c>
      <c r="B33" s="75" t="s">
        <v>80</v>
      </c>
      <c r="C33" s="72" t="s">
        <v>81</v>
      </c>
      <c r="D33" s="11"/>
      <c r="E33" s="18"/>
      <c r="F33" s="12"/>
      <c r="G33" s="73"/>
      <c r="H33" s="14"/>
      <c r="I33" s="15"/>
      <c r="J33" s="46"/>
      <c r="K33" s="48"/>
      <c r="L33" s="48"/>
      <c r="M33" s="48"/>
      <c r="N33" s="68"/>
      <c r="P33" s="38"/>
    </row>
    <row r="34" spans="1:16" s="15" customFormat="1" ht="27.75" customHeight="1" x14ac:dyDescent="0.2">
      <c r="A34" s="78">
        <f>0.01+A33</f>
        <v>9.01</v>
      </c>
      <c r="B34" s="22" t="s">
        <v>82</v>
      </c>
      <c r="C34" s="209" t="s">
        <v>83</v>
      </c>
      <c r="D34" s="210"/>
      <c r="E34" s="22" t="s">
        <v>84</v>
      </c>
      <c r="F34" s="77">
        <v>3960</v>
      </c>
      <c r="G34" s="37">
        <v>7.15</v>
      </c>
      <c r="H34" s="36">
        <f t="shared" ref="H34:H83" si="0">G34*F34</f>
        <v>28314</v>
      </c>
      <c r="I34" s="47">
        <f>SUM(J34:N34)</f>
        <v>28314</v>
      </c>
      <c r="J34" s="86">
        <f>H34</f>
        <v>28314</v>
      </c>
      <c r="K34" s="26"/>
      <c r="L34" s="26"/>
      <c r="M34" s="26"/>
      <c r="N34" s="45"/>
    </row>
    <row r="35" spans="1:16" ht="18.75" customHeight="1" x14ac:dyDescent="0.2">
      <c r="A35" s="78">
        <f>0.01+A34</f>
        <v>9.02</v>
      </c>
      <c r="B35" s="22" t="s">
        <v>85</v>
      </c>
      <c r="C35" s="207" t="s">
        <v>86</v>
      </c>
      <c r="D35" s="208"/>
      <c r="E35" s="22" t="s">
        <v>16</v>
      </c>
      <c r="F35" s="77">
        <v>35</v>
      </c>
      <c r="G35" s="37">
        <v>13</v>
      </c>
      <c r="H35" s="36">
        <f t="shared" si="0"/>
        <v>455</v>
      </c>
      <c r="I35" s="47">
        <f>SUM(J35:N35)</f>
        <v>455</v>
      </c>
      <c r="J35" s="86">
        <f>H35</f>
        <v>455</v>
      </c>
      <c r="K35" s="26"/>
      <c r="L35" s="26"/>
      <c r="M35" s="26"/>
      <c r="N35" s="45"/>
    </row>
    <row r="36" spans="1:16" ht="18.75" customHeight="1" x14ac:dyDescent="0.2">
      <c r="A36" s="78">
        <f>0.01+A35</f>
        <v>9.0299999999999994</v>
      </c>
      <c r="B36" s="22" t="s">
        <v>87</v>
      </c>
      <c r="C36" s="207" t="s">
        <v>88</v>
      </c>
      <c r="D36" s="208"/>
      <c r="E36" s="22" t="s">
        <v>89</v>
      </c>
      <c r="F36" s="77">
        <v>2500</v>
      </c>
      <c r="G36" s="37">
        <v>38</v>
      </c>
      <c r="H36" s="36">
        <f t="shared" si="0"/>
        <v>95000</v>
      </c>
      <c r="I36" s="47">
        <f>SUM(J36:N36)</f>
        <v>95000</v>
      </c>
      <c r="J36" s="86">
        <f>H36</f>
        <v>95000</v>
      </c>
      <c r="K36" s="26"/>
      <c r="L36" s="26"/>
      <c r="M36" s="26"/>
      <c r="N36" s="45"/>
      <c r="O36" s="88">
        <f>H36</f>
        <v>95000</v>
      </c>
      <c r="P36" s="88">
        <f>O36*0.42</f>
        <v>39900</v>
      </c>
    </row>
    <row r="37" spans="1:16" ht="18.75" customHeight="1" x14ac:dyDescent="0.2">
      <c r="A37" s="78">
        <f>0.01+A36</f>
        <v>9.0399999999999991</v>
      </c>
      <c r="B37" s="22" t="s">
        <v>90</v>
      </c>
      <c r="C37" s="207" t="s">
        <v>91</v>
      </c>
      <c r="D37" s="208"/>
      <c r="E37" s="22" t="s">
        <v>23</v>
      </c>
      <c r="F37" s="77">
        <v>200</v>
      </c>
      <c r="G37" s="37">
        <v>30</v>
      </c>
      <c r="H37" s="36">
        <f t="shared" si="0"/>
        <v>6000</v>
      </c>
      <c r="I37" s="47">
        <f>SUM(J37:N37)</f>
        <v>6000</v>
      </c>
      <c r="J37" s="86">
        <f>H37</f>
        <v>6000</v>
      </c>
      <c r="K37" s="26"/>
      <c r="L37" s="26"/>
      <c r="M37" s="26"/>
      <c r="N37" s="45"/>
      <c r="O37" s="88">
        <f>H37</f>
        <v>6000</v>
      </c>
      <c r="P37" s="88">
        <f>O37</f>
        <v>6000</v>
      </c>
    </row>
    <row r="38" spans="1:16" customFormat="1" ht="15.75" x14ac:dyDescent="0.2">
      <c r="A38" s="74">
        <v>10</v>
      </c>
      <c r="B38" s="75" t="s">
        <v>31</v>
      </c>
      <c r="C38" s="72" t="s">
        <v>32</v>
      </c>
      <c r="D38" s="11"/>
      <c r="E38" s="18"/>
      <c r="F38" s="12"/>
      <c r="G38" s="73"/>
      <c r="H38" s="14"/>
      <c r="I38" s="15"/>
      <c r="J38" s="46"/>
      <c r="K38" s="48"/>
      <c r="L38" s="48"/>
      <c r="M38" s="48"/>
      <c r="N38" s="68"/>
    </row>
    <row r="39" spans="1:16" s="15" customFormat="1" ht="27.75" customHeight="1" x14ac:dyDescent="0.2">
      <c r="A39" s="78">
        <f>0.01+A38</f>
        <v>10.01</v>
      </c>
      <c r="B39" s="22" t="s">
        <v>53</v>
      </c>
      <c r="C39" s="209" t="s">
        <v>92</v>
      </c>
      <c r="D39" s="210"/>
      <c r="E39" s="22" t="s">
        <v>23</v>
      </c>
      <c r="F39" s="77">
        <v>900</v>
      </c>
      <c r="G39" s="37">
        <v>29</v>
      </c>
      <c r="H39" s="36">
        <f t="shared" si="0"/>
        <v>26100</v>
      </c>
      <c r="I39" s="47">
        <f>SUM(J39:N39)</f>
        <v>26100</v>
      </c>
      <c r="J39" s="86">
        <f>H39</f>
        <v>26100</v>
      </c>
      <c r="K39" s="26"/>
      <c r="L39" s="26"/>
      <c r="M39" s="26"/>
      <c r="N39" s="45"/>
      <c r="O39" s="88">
        <f>H39</f>
        <v>26100</v>
      </c>
      <c r="P39" s="39">
        <f>O39*0.42</f>
        <v>10962</v>
      </c>
    </row>
    <row r="40" spans="1:16" customFormat="1" ht="15.75" x14ac:dyDescent="0.2">
      <c r="A40" s="74">
        <v>11</v>
      </c>
      <c r="B40" s="75" t="s">
        <v>93</v>
      </c>
      <c r="C40" s="72" t="s">
        <v>94</v>
      </c>
      <c r="D40" s="11"/>
      <c r="E40" s="18"/>
      <c r="F40" s="12"/>
      <c r="G40" s="73"/>
      <c r="H40" s="14"/>
      <c r="I40" s="15"/>
      <c r="J40" s="46"/>
      <c r="K40" s="48"/>
      <c r="L40" s="48"/>
      <c r="M40" s="48"/>
      <c r="N40" s="68"/>
    </row>
    <row r="41" spans="1:16" ht="18.75" customHeight="1" x14ac:dyDescent="0.2">
      <c r="A41" s="78">
        <f>0.01+A40</f>
        <v>11.01</v>
      </c>
      <c r="B41" s="22" t="s">
        <v>53</v>
      </c>
      <c r="C41" s="207" t="s">
        <v>95</v>
      </c>
      <c r="D41" s="208"/>
      <c r="E41" s="22" t="s">
        <v>23</v>
      </c>
      <c r="F41" s="77">
        <v>1250</v>
      </c>
      <c r="G41" s="37">
        <v>27</v>
      </c>
      <c r="H41" s="36">
        <f t="shared" si="0"/>
        <v>33750</v>
      </c>
      <c r="I41" s="47">
        <f>SUM(J41:N41)</f>
        <v>33750</v>
      </c>
      <c r="J41" s="86">
        <f>H41</f>
        <v>33750</v>
      </c>
      <c r="K41" s="26"/>
      <c r="L41" s="26"/>
      <c r="M41" s="26"/>
      <c r="N41" s="45"/>
      <c r="O41" s="88">
        <f>H41</f>
        <v>33750</v>
      </c>
      <c r="P41" s="32">
        <f>O41*0.42</f>
        <v>14175</v>
      </c>
    </row>
    <row r="42" spans="1:16" customFormat="1" ht="15.75" x14ac:dyDescent="0.2">
      <c r="A42" s="74">
        <v>12</v>
      </c>
      <c r="B42" s="75" t="s">
        <v>96</v>
      </c>
      <c r="C42" s="72" t="s">
        <v>97</v>
      </c>
      <c r="D42" s="11"/>
      <c r="E42" s="18"/>
      <c r="F42" s="12"/>
      <c r="G42" s="73"/>
      <c r="H42" s="14"/>
      <c r="I42" s="15"/>
      <c r="J42" s="46"/>
      <c r="K42" s="48"/>
      <c r="L42" s="48"/>
      <c r="M42" s="48"/>
      <c r="N42" s="68"/>
    </row>
    <row r="43" spans="1:16" s="15" customFormat="1" ht="27.75" customHeight="1" x14ac:dyDescent="0.2">
      <c r="A43" s="78">
        <f>0.01+A42</f>
        <v>12.01</v>
      </c>
      <c r="B43" s="22" t="s">
        <v>98</v>
      </c>
      <c r="C43" s="209" t="s">
        <v>99</v>
      </c>
      <c r="D43" s="210"/>
      <c r="E43" s="22" t="s">
        <v>23</v>
      </c>
      <c r="F43" s="77">
        <v>700</v>
      </c>
      <c r="G43" s="37">
        <v>118</v>
      </c>
      <c r="H43" s="36">
        <f t="shared" si="0"/>
        <v>82600</v>
      </c>
      <c r="I43" s="47">
        <f>SUM(J43:N43)</f>
        <v>82600</v>
      </c>
      <c r="J43" s="86">
        <f>H43</f>
        <v>82600</v>
      </c>
      <c r="K43" s="26"/>
      <c r="L43" s="26"/>
      <c r="M43" s="26"/>
      <c r="N43" s="45"/>
      <c r="O43" s="88">
        <f>H43</f>
        <v>82600</v>
      </c>
      <c r="P43" s="39">
        <f>O43*0.42</f>
        <v>34692</v>
      </c>
    </row>
    <row r="44" spans="1:16" s="15" customFormat="1" ht="27.75" customHeight="1" x14ac:dyDescent="0.2">
      <c r="A44" s="78">
        <f>0.01+A43</f>
        <v>12.02</v>
      </c>
      <c r="B44" s="22" t="s">
        <v>100</v>
      </c>
      <c r="C44" s="209" t="s">
        <v>101</v>
      </c>
      <c r="D44" s="210"/>
      <c r="E44" s="22" t="s">
        <v>23</v>
      </c>
      <c r="F44" s="77">
        <v>80</v>
      </c>
      <c r="G44" s="37">
        <v>320</v>
      </c>
      <c r="H44" s="36">
        <f t="shared" si="0"/>
        <v>25600</v>
      </c>
      <c r="I44" s="47">
        <f>SUM(J44:N44)</f>
        <v>25600</v>
      </c>
      <c r="J44" s="86">
        <f>H44</f>
        <v>25600</v>
      </c>
      <c r="K44" s="26"/>
      <c r="L44" s="26"/>
      <c r="M44" s="26"/>
      <c r="N44" s="45"/>
      <c r="P44" s="89">
        <f>SUM(P36:P43)</f>
        <v>105729</v>
      </c>
    </row>
    <row r="45" spans="1:16" ht="18.75" customHeight="1" x14ac:dyDescent="0.2">
      <c r="A45" s="78">
        <f>0.01+A44</f>
        <v>12.03</v>
      </c>
      <c r="B45" s="22" t="s">
        <v>64</v>
      </c>
      <c r="C45" s="207" t="s">
        <v>102</v>
      </c>
      <c r="D45" s="208"/>
      <c r="E45" s="22" t="s">
        <v>16</v>
      </c>
      <c r="F45" s="77">
        <v>32</v>
      </c>
      <c r="G45" s="37">
        <v>30</v>
      </c>
      <c r="H45" s="36">
        <f t="shared" si="0"/>
        <v>960</v>
      </c>
      <c r="I45" s="47">
        <f>SUM(J45:N45)</f>
        <v>960</v>
      </c>
      <c r="J45" s="86">
        <f>H45</f>
        <v>960</v>
      </c>
      <c r="K45" s="26"/>
      <c r="L45" s="26"/>
      <c r="M45" s="26"/>
      <c r="N45" s="45"/>
    </row>
    <row r="46" spans="1:16" customFormat="1" ht="15.75" x14ac:dyDescent="0.2">
      <c r="A46" s="74">
        <v>13</v>
      </c>
      <c r="B46" s="75" t="s">
        <v>103</v>
      </c>
      <c r="C46" s="72" t="s">
        <v>104</v>
      </c>
      <c r="D46" s="11"/>
      <c r="E46" s="18"/>
      <c r="F46" s="12"/>
      <c r="G46" s="73"/>
      <c r="H46" s="14"/>
      <c r="I46" s="15"/>
      <c r="J46" s="46"/>
      <c r="K46" s="48"/>
      <c r="L46" s="48"/>
      <c r="M46" s="48"/>
      <c r="N46" s="68"/>
    </row>
    <row r="47" spans="1:16" s="15" customFormat="1" ht="38.25" customHeight="1" x14ac:dyDescent="0.2">
      <c r="A47" s="78">
        <f>0.01+A46</f>
        <v>13.01</v>
      </c>
      <c r="B47" s="22" t="s">
        <v>100</v>
      </c>
      <c r="C47" s="209" t="s">
        <v>105</v>
      </c>
      <c r="D47" s="210"/>
      <c r="E47" s="22" t="s">
        <v>17</v>
      </c>
      <c r="F47" s="77">
        <v>1</v>
      </c>
      <c r="G47" s="37">
        <v>15000</v>
      </c>
      <c r="H47" s="36">
        <f t="shared" si="0"/>
        <v>15000</v>
      </c>
      <c r="I47" s="47">
        <f>SUM(J47:N47)</f>
        <v>15000</v>
      </c>
      <c r="J47" s="86">
        <f>H47</f>
        <v>15000</v>
      </c>
      <c r="K47" s="26"/>
      <c r="L47" s="26"/>
      <c r="M47" s="26"/>
      <c r="N47" s="45"/>
    </row>
    <row r="48" spans="1:16" ht="18.75" customHeight="1" x14ac:dyDescent="0.2">
      <c r="A48" s="78">
        <f>0.01+A47</f>
        <v>13.02</v>
      </c>
      <c r="B48" s="22" t="s">
        <v>106</v>
      </c>
      <c r="C48" s="207" t="s">
        <v>107</v>
      </c>
      <c r="D48" s="208"/>
      <c r="E48" s="22" t="s">
        <v>17</v>
      </c>
      <c r="F48" s="77">
        <v>1</v>
      </c>
      <c r="G48" s="37">
        <v>5000</v>
      </c>
      <c r="H48" s="36">
        <f t="shared" si="0"/>
        <v>5000</v>
      </c>
      <c r="I48" s="47">
        <f>SUM(J48:N48)</f>
        <v>5000</v>
      </c>
      <c r="J48" s="86">
        <f>H48</f>
        <v>5000</v>
      </c>
      <c r="K48" s="26"/>
      <c r="L48" s="26"/>
      <c r="M48" s="26"/>
      <c r="N48" s="45"/>
    </row>
    <row r="49" spans="1:14" customFormat="1" ht="15.75" x14ac:dyDescent="0.2">
      <c r="A49" s="74">
        <v>14</v>
      </c>
      <c r="B49" s="75" t="s">
        <v>108</v>
      </c>
      <c r="C49" s="72" t="s">
        <v>109</v>
      </c>
      <c r="D49" s="11"/>
      <c r="E49" s="18"/>
      <c r="F49" s="12"/>
      <c r="G49" s="73"/>
      <c r="H49" s="14"/>
      <c r="I49" s="15"/>
      <c r="J49" s="46"/>
      <c r="K49" s="48"/>
      <c r="L49" s="48"/>
      <c r="M49" s="48"/>
      <c r="N49" s="68"/>
    </row>
    <row r="50" spans="1:14" s="8" customFormat="1" ht="16.5" customHeight="1" x14ac:dyDescent="0.2">
      <c r="A50" s="78">
        <f>0.01+A49</f>
        <v>14.01</v>
      </c>
      <c r="B50" s="22" t="s">
        <v>64</v>
      </c>
      <c r="C50" s="207" t="s">
        <v>110</v>
      </c>
      <c r="D50" s="208"/>
      <c r="E50" s="22" t="s">
        <v>16</v>
      </c>
      <c r="F50" s="77">
        <v>20</v>
      </c>
      <c r="G50" s="37">
        <v>500</v>
      </c>
      <c r="H50" s="36">
        <f t="shared" si="0"/>
        <v>10000</v>
      </c>
      <c r="I50" s="47">
        <f>SUM(J50:N50)</f>
        <v>10000</v>
      </c>
      <c r="J50" s="86">
        <f>H50</f>
        <v>10000</v>
      </c>
      <c r="K50" s="26"/>
      <c r="L50" s="26"/>
      <c r="M50" s="26"/>
      <c r="N50" s="45"/>
    </row>
    <row r="51" spans="1:14" customFormat="1" ht="15.75" x14ac:dyDescent="0.2">
      <c r="A51" s="74">
        <v>15</v>
      </c>
      <c r="B51" s="75" t="s">
        <v>111</v>
      </c>
      <c r="C51" s="72" t="s">
        <v>112</v>
      </c>
      <c r="D51" s="11"/>
      <c r="E51" s="18"/>
      <c r="F51" s="12"/>
      <c r="G51" s="73"/>
      <c r="H51" s="14"/>
      <c r="I51" s="15"/>
      <c r="J51" s="46"/>
      <c r="K51" s="48"/>
      <c r="L51" s="48"/>
      <c r="M51" s="48"/>
      <c r="N51" s="68"/>
    </row>
    <row r="52" spans="1:14" ht="18.75" customHeight="1" x14ac:dyDescent="0.2">
      <c r="A52" s="78">
        <f>0.01+A51</f>
        <v>15.01</v>
      </c>
      <c r="B52" s="22" t="s">
        <v>113</v>
      </c>
      <c r="C52" s="207" t="s">
        <v>114</v>
      </c>
      <c r="D52" s="208"/>
      <c r="E52" s="22" t="s">
        <v>89</v>
      </c>
      <c r="F52" s="77">
        <v>330</v>
      </c>
      <c r="G52" s="37">
        <v>87</v>
      </c>
      <c r="H52" s="36">
        <f t="shared" si="0"/>
        <v>28710</v>
      </c>
      <c r="I52" s="47">
        <f>SUM(J52:N52)</f>
        <v>28710</v>
      </c>
      <c r="J52" s="86">
        <f>H52</f>
        <v>28710</v>
      </c>
      <c r="K52" s="26"/>
      <c r="L52" s="26"/>
      <c r="M52" s="26"/>
      <c r="N52" s="45"/>
    </row>
    <row r="53" spans="1:14" s="15" customFormat="1" ht="38.25" customHeight="1" x14ac:dyDescent="0.2">
      <c r="A53" s="78">
        <f>0.01+A52</f>
        <v>15.02</v>
      </c>
      <c r="B53" s="22" t="s">
        <v>113</v>
      </c>
      <c r="C53" s="209" t="s">
        <v>115</v>
      </c>
      <c r="D53" s="210"/>
      <c r="E53" s="22" t="s">
        <v>16</v>
      </c>
      <c r="F53" s="77">
        <v>180</v>
      </c>
      <c r="G53" s="37">
        <v>145</v>
      </c>
      <c r="H53" s="36">
        <f t="shared" si="0"/>
        <v>26100</v>
      </c>
      <c r="I53" s="47">
        <f>SUM(J53:N53)</f>
        <v>26100</v>
      </c>
      <c r="J53" s="86">
        <f>H53</f>
        <v>26100</v>
      </c>
      <c r="K53" s="26"/>
      <c r="L53" s="26"/>
      <c r="M53" s="26"/>
      <c r="N53" s="45"/>
    </row>
    <row r="54" spans="1:14" customFormat="1" ht="15.75" x14ac:dyDescent="0.2">
      <c r="A54" s="74">
        <v>16</v>
      </c>
      <c r="B54" s="75" t="s">
        <v>116</v>
      </c>
      <c r="C54" s="72" t="s">
        <v>117</v>
      </c>
      <c r="D54" s="11"/>
      <c r="E54" s="18"/>
      <c r="F54" s="12"/>
      <c r="G54" s="73"/>
      <c r="H54" s="14"/>
      <c r="I54" s="15"/>
      <c r="J54" s="46"/>
      <c r="K54" s="48"/>
      <c r="L54" s="48"/>
      <c r="M54" s="48"/>
      <c r="N54" s="68"/>
    </row>
    <row r="55" spans="1:14" ht="18.75" customHeight="1" x14ac:dyDescent="0.2">
      <c r="A55" s="78">
        <f>0.01+A54</f>
        <v>16.010000000000002</v>
      </c>
      <c r="B55" s="22" t="s">
        <v>118</v>
      </c>
      <c r="C55" s="207" t="s">
        <v>119</v>
      </c>
      <c r="D55" s="208"/>
      <c r="E55" s="22" t="s">
        <v>20</v>
      </c>
      <c r="F55" s="77">
        <v>2500</v>
      </c>
      <c r="G55" s="37">
        <v>8</v>
      </c>
      <c r="H55" s="36">
        <f t="shared" si="0"/>
        <v>20000</v>
      </c>
      <c r="I55" s="47">
        <f>SUM(J55:N55)</f>
        <v>20000</v>
      </c>
      <c r="J55" s="86">
        <f>H55</f>
        <v>20000</v>
      </c>
      <c r="K55" s="26"/>
      <c r="L55" s="26"/>
      <c r="M55" s="26"/>
      <c r="N55" s="45"/>
    </row>
    <row r="56" spans="1:14" customFormat="1" ht="15.75" x14ac:dyDescent="0.2">
      <c r="A56" s="74">
        <v>17</v>
      </c>
      <c r="B56" s="75" t="s">
        <v>120</v>
      </c>
      <c r="C56" s="72" t="s">
        <v>121</v>
      </c>
      <c r="D56" s="11"/>
      <c r="E56" s="18"/>
      <c r="F56" s="12"/>
      <c r="G56" s="73"/>
      <c r="H56" s="14"/>
      <c r="I56" s="15"/>
      <c r="J56" s="46"/>
      <c r="K56" s="48"/>
      <c r="L56" s="48"/>
      <c r="M56" s="48"/>
      <c r="N56" s="68"/>
    </row>
    <row r="57" spans="1:14" s="15" customFormat="1" ht="27.75" customHeight="1" x14ac:dyDescent="0.2">
      <c r="A57" s="78">
        <f>A56+0.01</f>
        <v>17.010000000000002</v>
      </c>
      <c r="B57" s="22" t="s">
        <v>122</v>
      </c>
      <c r="C57" s="209" t="s">
        <v>123</v>
      </c>
      <c r="D57" s="210"/>
      <c r="E57" s="22" t="s">
        <v>61</v>
      </c>
      <c r="F57" s="77">
        <v>12</v>
      </c>
      <c r="G57" s="37">
        <v>900</v>
      </c>
      <c r="H57" s="36">
        <f t="shared" si="0"/>
        <v>10800</v>
      </c>
      <c r="I57" s="47">
        <f>SUM(J57:N57)</f>
        <v>10800</v>
      </c>
      <c r="J57" s="86">
        <f>H57</f>
        <v>10800</v>
      </c>
      <c r="K57" s="26"/>
      <c r="L57" s="26"/>
      <c r="M57" s="26"/>
      <c r="N57" s="45"/>
    </row>
    <row r="58" spans="1:14" s="15" customFormat="1" ht="27.75" customHeight="1" x14ac:dyDescent="0.2">
      <c r="A58" s="78">
        <f>A57+0.01</f>
        <v>17.020000000000003</v>
      </c>
      <c r="B58" s="22" t="s">
        <v>122</v>
      </c>
      <c r="C58" s="209" t="s">
        <v>124</v>
      </c>
      <c r="D58" s="210"/>
      <c r="E58" s="22" t="s">
        <v>61</v>
      </c>
      <c r="F58" s="77">
        <v>10</v>
      </c>
      <c r="G58" s="37">
        <v>850</v>
      </c>
      <c r="H58" s="36">
        <f t="shared" si="0"/>
        <v>8500</v>
      </c>
      <c r="I58" s="47">
        <f>SUM(J58:N58)</f>
        <v>8500</v>
      </c>
      <c r="J58" s="86">
        <f>H58</f>
        <v>8500</v>
      </c>
      <c r="K58" s="26"/>
      <c r="L58" s="26"/>
      <c r="M58" s="26"/>
      <c r="N58" s="45"/>
    </row>
    <row r="59" spans="1:14" s="15" customFormat="1" ht="27.75" customHeight="1" x14ac:dyDescent="0.2">
      <c r="A59" s="78">
        <f>A58+0.01</f>
        <v>17.030000000000005</v>
      </c>
      <c r="B59" s="22" t="s">
        <v>122</v>
      </c>
      <c r="C59" s="209" t="s">
        <v>125</v>
      </c>
      <c r="D59" s="210"/>
      <c r="E59" s="22" t="s">
        <v>61</v>
      </c>
      <c r="F59" s="77">
        <v>10</v>
      </c>
      <c r="G59" s="37">
        <v>800</v>
      </c>
      <c r="H59" s="36">
        <f t="shared" si="0"/>
        <v>8000</v>
      </c>
      <c r="I59" s="47">
        <f>SUM(J59:N59)</f>
        <v>8000</v>
      </c>
      <c r="J59" s="86">
        <f>H59</f>
        <v>8000</v>
      </c>
      <c r="K59" s="26"/>
      <c r="L59" s="26"/>
      <c r="M59" s="26"/>
      <c r="N59" s="45"/>
    </row>
    <row r="60" spans="1:14" s="15" customFormat="1" ht="27.75" customHeight="1" x14ac:dyDescent="0.2">
      <c r="A60" s="78">
        <f>A59+0.01</f>
        <v>17.040000000000006</v>
      </c>
      <c r="B60" s="22" t="s">
        <v>122</v>
      </c>
      <c r="C60" s="209" t="s">
        <v>126</v>
      </c>
      <c r="D60" s="210"/>
      <c r="E60" s="22" t="s">
        <v>61</v>
      </c>
      <c r="F60" s="77">
        <v>5</v>
      </c>
      <c r="G60" s="37">
        <v>850</v>
      </c>
      <c r="H60" s="36">
        <f t="shared" si="0"/>
        <v>4250</v>
      </c>
      <c r="I60" s="47">
        <f>SUM(J60:N60)</f>
        <v>4250</v>
      </c>
      <c r="J60" s="86">
        <f>H60</f>
        <v>4250</v>
      </c>
      <c r="K60" s="26"/>
      <c r="L60" s="26"/>
      <c r="M60" s="26"/>
      <c r="N60" s="45"/>
    </row>
    <row r="61" spans="1:14" s="15" customFormat="1" ht="27.75" customHeight="1" x14ac:dyDescent="0.2">
      <c r="A61" s="78">
        <f>A60+0.01</f>
        <v>17.050000000000008</v>
      </c>
      <c r="B61" s="22" t="s">
        <v>122</v>
      </c>
      <c r="C61" s="209" t="s">
        <v>127</v>
      </c>
      <c r="D61" s="210"/>
      <c r="E61" s="22" t="s">
        <v>61</v>
      </c>
      <c r="F61" s="77">
        <v>9</v>
      </c>
      <c r="G61" s="37">
        <v>900</v>
      </c>
      <c r="H61" s="36">
        <f t="shared" si="0"/>
        <v>8100</v>
      </c>
      <c r="I61" s="47">
        <f>SUM(J61:N61)</f>
        <v>8100</v>
      </c>
      <c r="J61" s="86">
        <f>H61</f>
        <v>8100</v>
      </c>
      <c r="K61" s="26"/>
      <c r="L61" s="26"/>
      <c r="M61" s="26"/>
      <c r="N61" s="45"/>
    </row>
    <row r="62" spans="1:14" customFormat="1" ht="15.75" x14ac:dyDescent="0.2">
      <c r="A62" s="74">
        <v>18</v>
      </c>
      <c r="B62" s="75" t="s">
        <v>28</v>
      </c>
      <c r="C62" s="72" t="s">
        <v>22</v>
      </c>
      <c r="D62" s="11"/>
      <c r="E62" s="18"/>
      <c r="F62" s="12"/>
      <c r="G62" s="73"/>
      <c r="H62" s="14"/>
      <c r="I62" s="15"/>
      <c r="J62" s="46"/>
      <c r="K62" s="48"/>
      <c r="L62" s="48"/>
      <c r="M62" s="48"/>
      <c r="N62" s="68"/>
    </row>
    <row r="63" spans="1:14" ht="18.75" customHeight="1" x14ac:dyDescent="0.2">
      <c r="A63" s="78">
        <f>A62+0.01</f>
        <v>18.010000000000002</v>
      </c>
      <c r="B63" s="22" t="s">
        <v>128</v>
      </c>
      <c r="C63" s="207" t="s">
        <v>129</v>
      </c>
      <c r="D63" s="208"/>
      <c r="E63" s="22" t="s">
        <v>16</v>
      </c>
      <c r="F63" s="77">
        <v>418</v>
      </c>
      <c r="G63" s="37">
        <v>282</v>
      </c>
      <c r="H63" s="36">
        <f t="shared" si="0"/>
        <v>117876</v>
      </c>
      <c r="I63" s="47">
        <f t="shared" ref="I63:I76" si="1">SUM(J63:N63)</f>
        <v>117876</v>
      </c>
      <c r="J63" s="26"/>
      <c r="K63" s="26"/>
      <c r="L63" s="26"/>
      <c r="M63" s="26"/>
      <c r="N63" s="87">
        <f>H63</f>
        <v>117876</v>
      </c>
    </row>
    <row r="64" spans="1:14" s="15" customFormat="1" ht="27.75" customHeight="1" x14ac:dyDescent="0.2">
      <c r="A64" s="78">
        <f t="shared" ref="A64:A76" si="2">A63+0.01</f>
        <v>18.020000000000003</v>
      </c>
      <c r="B64" s="22" t="s">
        <v>128</v>
      </c>
      <c r="C64" s="209" t="s">
        <v>130</v>
      </c>
      <c r="D64" s="210"/>
      <c r="E64" s="22" t="s">
        <v>61</v>
      </c>
      <c r="F64" s="77">
        <v>20</v>
      </c>
      <c r="G64" s="37">
        <v>150</v>
      </c>
      <c r="H64" s="36">
        <f t="shared" si="0"/>
        <v>3000</v>
      </c>
      <c r="I64" s="47">
        <f t="shared" si="1"/>
        <v>3000</v>
      </c>
      <c r="J64" s="26"/>
      <c r="K64" s="26"/>
      <c r="L64" s="26"/>
      <c r="M64" s="26"/>
      <c r="N64" s="87">
        <f t="shared" ref="N64:N76" si="3">H64</f>
        <v>3000</v>
      </c>
    </row>
    <row r="65" spans="1:14" ht="18.75" customHeight="1" x14ac:dyDescent="0.2">
      <c r="A65" s="78">
        <f t="shared" si="2"/>
        <v>18.030000000000005</v>
      </c>
      <c r="B65" s="22" t="s">
        <v>131</v>
      </c>
      <c r="C65" s="207" t="s">
        <v>132</v>
      </c>
      <c r="D65" s="208"/>
      <c r="E65" s="22" t="s">
        <v>61</v>
      </c>
      <c r="F65" s="77">
        <v>7</v>
      </c>
      <c r="G65" s="37">
        <v>1100</v>
      </c>
      <c r="H65" s="36">
        <f t="shared" si="0"/>
        <v>7700</v>
      </c>
      <c r="I65" s="47">
        <f t="shared" si="1"/>
        <v>7700</v>
      </c>
      <c r="J65" s="26"/>
      <c r="K65" s="26"/>
      <c r="L65" s="26"/>
      <c r="M65" s="26"/>
      <c r="N65" s="87">
        <f t="shared" si="3"/>
        <v>7700</v>
      </c>
    </row>
    <row r="66" spans="1:14" ht="18.75" customHeight="1" x14ac:dyDescent="0.2">
      <c r="A66" s="78">
        <f t="shared" si="2"/>
        <v>18.040000000000006</v>
      </c>
      <c r="B66" s="22" t="s">
        <v>131</v>
      </c>
      <c r="C66" s="207" t="s">
        <v>133</v>
      </c>
      <c r="D66" s="208"/>
      <c r="E66" s="22" t="s">
        <v>61</v>
      </c>
      <c r="F66" s="77">
        <v>4</v>
      </c>
      <c r="G66" s="37">
        <v>380</v>
      </c>
      <c r="H66" s="36">
        <f t="shared" si="0"/>
        <v>1520</v>
      </c>
      <c r="I66" s="47">
        <f t="shared" si="1"/>
        <v>1520</v>
      </c>
      <c r="J66" s="26"/>
      <c r="K66" s="26"/>
      <c r="L66" s="26"/>
      <c r="M66" s="26"/>
      <c r="N66" s="87">
        <f t="shared" si="3"/>
        <v>1520</v>
      </c>
    </row>
    <row r="67" spans="1:14" ht="18.75" customHeight="1" x14ac:dyDescent="0.2">
      <c r="A67" s="78">
        <f t="shared" si="2"/>
        <v>18.050000000000008</v>
      </c>
      <c r="B67" s="22" t="s">
        <v>131</v>
      </c>
      <c r="C67" s="207" t="s">
        <v>134</v>
      </c>
      <c r="D67" s="208"/>
      <c r="E67" s="22" t="s">
        <v>61</v>
      </c>
      <c r="F67" s="77">
        <v>3</v>
      </c>
      <c r="G67" s="37">
        <v>250</v>
      </c>
      <c r="H67" s="36">
        <f t="shared" si="0"/>
        <v>750</v>
      </c>
      <c r="I67" s="47">
        <f t="shared" si="1"/>
        <v>750</v>
      </c>
      <c r="J67" s="26"/>
      <c r="K67" s="26"/>
      <c r="L67" s="26"/>
      <c r="M67" s="26"/>
      <c r="N67" s="87">
        <f t="shared" si="3"/>
        <v>750</v>
      </c>
    </row>
    <row r="68" spans="1:14" ht="18.75" customHeight="1" x14ac:dyDescent="0.2">
      <c r="A68" s="78">
        <f t="shared" si="2"/>
        <v>18.060000000000009</v>
      </c>
      <c r="B68" s="22" t="s">
        <v>131</v>
      </c>
      <c r="C68" s="207" t="s">
        <v>135</v>
      </c>
      <c r="D68" s="208"/>
      <c r="E68" s="22" t="s">
        <v>61</v>
      </c>
      <c r="F68" s="77">
        <v>3</v>
      </c>
      <c r="G68" s="37">
        <v>300</v>
      </c>
      <c r="H68" s="36">
        <f t="shared" si="0"/>
        <v>900</v>
      </c>
      <c r="I68" s="47">
        <f t="shared" si="1"/>
        <v>900</v>
      </c>
      <c r="J68" s="26"/>
      <c r="K68" s="26"/>
      <c r="L68" s="26"/>
      <c r="M68" s="26"/>
      <c r="N68" s="87">
        <f t="shared" si="3"/>
        <v>900</v>
      </c>
    </row>
    <row r="69" spans="1:14" ht="18.75" customHeight="1" x14ac:dyDescent="0.2">
      <c r="A69" s="78">
        <f t="shared" si="2"/>
        <v>18.070000000000011</v>
      </c>
      <c r="B69" s="22" t="s">
        <v>136</v>
      </c>
      <c r="C69" s="207" t="s">
        <v>137</v>
      </c>
      <c r="D69" s="208"/>
      <c r="E69" s="22" t="s">
        <v>61</v>
      </c>
      <c r="F69" s="77">
        <v>11</v>
      </c>
      <c r="G69" s="37">
        <v>220</v>
      </c>
      <c r="H69" s="36">
        <f t="shared" si="0"/>
        <v>2420</v>
      </c>
      <c r="I69" s="47">
        <f t="shared" si="1"/>
        <v>2420</v>
      </c>
      <c r="J69" s="26"/>
      <c r="K69" s="26"/>
      <c r="L69" s="26"/>
      <c r="M69" s="26"/>
      <c r="N69" s="87">
        <f t="shared" si="3"/>
        <v>2420</v>
      </c>
    </row>
    <row r="70" spans="1:14" s="15" customFormat="1" ht="27.75" customHeight="1" x14ac:dyDescent="0.2">
      <c r="A70" s="78">
        <f t="shared" si="2"/>
        <v>18.080000000000013</v>
      </c>
      <c r="B70" s="22" t="s">
        <v>85</v>
      </c>
      <c r="C70" s="209" t="s">
        <v>138</v>
      </c>
      <c r="D70" s="210"/>
      <c r="E70" s="22" t="s">
        <v>61</v>
      </c>
      <c r="F70" s="77">
        <v>25</v>
      </c>
      <c r="G70" s="37">
        <v>4100</v>
      </c>
      <c r="H70" s="36">
        <f t="shared" si="0"/>
        <v>102500</v>
      </c>
      <c r="I70" s="47">
        <f t="shared" si="1"/>
        <v>102500</v>
      </c>
      <c r="J70" s="26"/>
      <c r="K70" s="26"/>
      <c r="L70" s="26"/>
      <c r="M70" s="26"/>
      <c r="N70" s="87">
        <f t="shared" si="3"/>
        <v>102500</v>
      </c>
    </row>
    <row r="71" spans="1:14" s="15" customFormat="1" ht="27.75" customHeight="1" x14ac:dyDescent="0.2">
      <c r="A71" s="78">
        <f t="shared" si="2"/>
        <v>18.090000000000014</v>
      </c>
      <c r="B71" s="22" t="s">
        <v>85</v>
      </c>
      <c r="C71" s="209" t="s">
        <v>139</v>
      </c>
      <c r="D71" s="210"/>
      <c r="E71" s="22" t="s">
        <v>61</v>
      </c>
      <c r="F71" s="77">
        <v>31</v>
      </c>
      <c r="G71" s="37">
        <v>3500</v>
      </c>
      <c r="H71" s="36">
        <f t="shared" si="0"/>
        <v>108500</v>
      </c>
      <c r="I71" s="47">
        <f t="shared" si="1"/>
        <v>108500</v>
      </c>
      <c r="J71" s="26"/>
      <c r="K71" s="26"/>
      <c r="L71" s="26"/>
      <c r="M71" s="26"/>
      <c r="N71" s="87">
        <f t="shared" si="3"/>
        <v>108500</v>
      </c>
    </row>
    <row r="72" spans="1:14" ht="18.75" customHeight="1" x14ac:dyDescent="0.2">
      <c r="A72" s="78">
        <f t="shared" si="2"/>
        <v>18.100000000000016</v>
      </c>
      <c r="B72" s="22" t="s">
        <v>85</v>
      </c>
      <c r="C72" s="207" t="s">
        <v>140</v>
      </c>
      <c r="D72" s="208"/>
      <c r="E72" s="22" t="s">
        <v>61</v>
      </c>
      <c r="F72" s="77">
        <v>7</v>
      </c>
      <c r="G72" s="37">
        <v>2000</v>
      </c>
      <c r="H72" s="36">
        <f t="shared" si="0"/>
        <v>14000</v>
      </c>
      <c r="I72" s="47">
        <f t="shared" si="1"/>
        <v>14000</v>
      </c>
      <c r="J72" s="26"/>
      <c r="K72" s="26"/>
      <c r="L72" s="26"/>
      <c r="M72" s="26"/>
      <c r="N72" s="87">
        <f t="shared" si="3"/>
        <v>14000</v>
      </c>
    </row>
    <row r="73" spans="1:14" ht="18.75" customHeight="1" x14ac:dyDescent="0.2">
      <c r="A73" s="78">
        <f t="shared" si="2"/>
        <v>18.110000000000017</v>
      </c>
      <c r="B73" s="22" t="s">
        <v>141</v>
      </c>
      <c r="C73" s="207" t="s">
        <v>142</v>
      </c>
      <c r="D73" s="208"/>
      <c r="E73" s="22" t="s">
        <v>61</v>
      </c>
      <c r="F73" s="77">
        <v>3</v>
      </c>
      <c r="G73" s="37">
        <v>3400</v>
      </c>
      <c r="H73" s="36">
        <f t="shared" si="0"/>
        <v>10200</v>
      </c>
      <c r="I73" s="47">
        <f t="shared" si="1"/>
        <v>10200</v>
      </c>
      <c r="J73" s="26"/>
      <c r="K73" s="26"/>
      <c r="L73" s="26"/>
      <c r="M73" s="26"/>
      <c r="N73" s="87">
        <f t="shared" si="3"/>
        <v>10200</v>
      </c>
    </row>
    <row r="74" spans="1:14" ht="18.75" customHeight="1" x14ac:dyDescent="0.2">
      <c r="A74" s="78">
        <f t="shared" si="2"/>
        <v>18.120000000000019</v>
      </c>
      <c r="B74" s="22" t="s">
        <v>143</v>
      </c>
      <c r="C74" s="207" t="s">
        <v>144</v>
      </c>
      <c r="D74" s="208"/>
      <c r="E74" s="22" t="s">
        <v>61</v>
      </c>
      <c r="F74" s="77">
        <v>2</v>
      </c>
      <c r="G74" s="37">
        <v>7200</v>
      </c>
      <c r="H74" s="36">
        <f t="shared" si="0"/>
        <v>14400</v>
      </c>
      <c r="I74" s="47">
        <f t="shared" si="1"/>
        <v>14400</v>
      </c>
      <c r="J74" s="26"/>
      <c r="K74" s="26"/>
      <c r="L74" s="26"/>
      <c r="M74" s="26"/>
      <c r="N74" s="87">
        <f t="shared" si="3"/>
        <v>14400</v>
      </c>
    </row>
    <row r="75" spans="1:14" s="8" customFormat="1" ht="16.5" customHeight="1" x14ac:dyDescent="0.2">
      <c r="A75" s="78">
        <f t="shared" si="2"/>
        <v>18.13000000000002</v>
      </c>
      <c r="B75" s="22" t="s">
        <v>143</v>
      </c>
      <c r="C75" s="207" t="s">
        <v>145</v>
      </c>
      <c r="D75" s="208"/>
      <c r="E75" s="22" t="s">
        <v>17</v>
      </c>
      <c r="F75" s="77">
        <v>1</v>
      </c>
      <c r="G75" s="37">
        <v>6400</v>
      </c>
      <c r="H75" s="36">
        <f t="shared" si="0"/>
        <v>6400</v>
      </c>
      <c r="I75" s="47">
        <f t="shared" si="1"/>
        <v>6400</v>
      </c>
      <c r="J75" s="26"/>
      <c r="K75" s="26"/>
      <c r="L75" s="26"/>
      <c r="M75" s="26"/>
      <c r="N75" s="87">
        <f t="shared" si="3"/>
        <v>6400</v>
      </c>
    </row>
    <row r="76" spans="1:14" s="15" customFormat="1" ht="27.75" customHeight="1" x14ac:dyDescent="0.2">
      <c r="A76" s="78">
        <f t="shared" si="2"/>
        <v>18.140000000000022</v>
      </c>
      <c r="B76" s="22" t="s">
        <v>146</v>
      </c>
      <c r="C76" s="209" t="s">
        <v>147</v>
      </c>
      <c r="D76" s="210"/>
      <c r="E76" s="22" t="s">
        <v>61</v>
      </c>
      <c r="F76" s="77">
        <v>3</v>
      </c>
      <c r="G76" s="37">
        <v>10000</v>
      </c>
      <c r="H76" s="36">
        <f t="shared" si="0"/>
        <v>30000</v>
      </c>
      <c r="I76" s="47">
        <f t="shared" si="1"/>
        <v>30000</v>
      </c>
      <c r="J76" s="26"/>
      <c r="K76" s="26"/>
      <c r="L76" s="26"/>
      <c r="M76" s="26"/>
      <c r="N76" s="87">
        <f t="shared" si="3"/>
        <v>30000</v>
      </c>
    </row>
    <row r="77" spans="1:14" customFormat="1" ht="15.75" x14ac:dyDescent="0.2">
      <c r="A77" s="74">
        <v>19</v>
      </c>
      <c r="B77" s="75" t="s">
        <v>30</v>
      </c>
      <c r="C77" s="72" t="s">
        <v>1</v>
      </c>
      <c r="D77" s="11"/>
      <c r="E77" s="18"/>
      <c r="F77" s="12"/>
      <c r="G77" s="73"/>
      <c r="H77" s="14"/>
      <c r="I77" s="15"/>
      <c r="J77" s="46"/>
      <c r="K77" s="48"/>
      <c r="L77" s="48"/>
      <c r="M77" s="48"/>
      <c r="N77" s="68"/>
    </row>
    <row r="78" spans="1:14" s="15" customFormat="1" ht="27.75" customHeight="1" x14ac:dyDescent="0.2">
      <c r="A78" s="78">
        <f>A77+0.01</f>
        <v>19.010000000000002</v>
      </c>
      <c r="B78" s="22" t="s">
        <v>148</v>
      </c>
      <c r="C78" s="209" t="s">
        <v>149</v>
      </c>
      <c r="D78" s="210"/>
      <c r="E78" s="22" t="s">
        <v>61</v>
      </c>
      <c r="F78" s="77">
        <v>2</v>
      </c>
      <c r="G78" s="37">
        <v>3500</v>
      </c>
      <c r="H78" s="36">
        <f t="shared" si="0"/>
        <v>7000</v>
      </c>
      <c r="I78" s="47">
        <f>SUM(J78:N78)</f>
        <v>7000</v>
      </c>
      <c r="J78" s="86"/>
      <c r="K78" s="26"/>
      <c r="L78" s="26"/>
      <c r="M78" s="86">
        <f>H78</f>
        <v>7000</v>
      </c>
      <c r="N78" s="45"/>
    </row>
    <row r="79" spans="1:14" ht="18.75" customHeight="1" x14ac:dyDescent="0.2">
      <c r="A79" s="78">
        <f>A78+0.01</f>
        <v>19.020000000000003</v>
      </c>
      <c r="B79" s="22" t="s">
        <v>150</v>
      </c>
      <c r="C79" s="207" t="s">
        <v>151</v>
      </c>
      <c r="D79" s="208"/>
      <c r="E79" s="22" t="s">
        <v>16</v>
      </c>
      <c r="F79" s="77">
        <v>85</v>
      </c>
      <c r="G79" s="37">
        <v>290</v>
      </c>
      <c r="H79" s="36">
        <f t="shared" si="0"/>
        <v>24650</v>
      </c>
      <c r="I79" s="47">
        <f>SUM(J79:N79)</f>
        <v>24650</v>
      </c>
      <c r="J79" s="86"/>
      <c r="K79" s="26"/>
      <c r="L79" s="26"/>
      <c r="M79" s="86">
        <f>H79</f>
        <v>24650</v>
      </c>
      <c r="N79" s="45"/>
    </row>
    <row r="80" spans="1:14" ht="18.75" customHeight="1" x14ac:dyDescent="0.2">
      <c r="A80" s="78">
        <f>A79+0.01</f>
        <v>19.030000000000005</v>
      </c>
      <c r="B80" s="22" t="s">
        <v>152</v>
      </c>
      <c r="C80" s="207" t="s">
        <v>153</v>
      </c>
      <c r="D80" s="208"/>
      <c r="E80" s="22" t="s">
        <v>61</v>
      </c>
      <c r="F80" s="77">
        <v>11</v>
      </c>
      <c r="G80" s="37">
        <v>1700</v>
      </c>
      <c r="H80" s="36">
        <f t="shared" si="0"/>
        <v>18700</v>
      </c>
      <c r="I80" s="47">
        <f>SUM(J80:N80)</f>
        <v>18700</v>
      </c>
      <c r="J80" s="86"/>
      <c r="K80" s="26"/>
      <c r="L80" s="26"/>
      <c r="M80" s="86">
        <f>H80</f>
        <v>18700</v>
      </c>
      <c r="N80" s="45"/>
    </row>
    <row r="81" spans="1:14" customFormat="1" ht="15.75" x14ac:dyDescent="0.2">
      <c r="A81" s="74">
        <v>20</v>
      </c>
      <c r="B81" s="75" t="s">
        <v>29</v>
      </c>
      <c r="C81" s="72" t="s">
        <v>4</v>
      </c>
      <c r="D81" s="11"/>
      <c r="E81" s="18"/>
      <c r="F81" s="12"/>
      <c r="G81" s="73"/>
      <c r="H81" s="14"/>
      <c r="I81" s="15">
        <f t="shared" ref="I81:I89" si="4">SUM(J81:N81)</f>
        <v>0</v>
      </c>
      <c r="J81" s="46"/>
      <c r="K81" s="48"/>
      <c r="L81" s="48"/>
      <c r="M81" s="48"/>
      <c r="N81" s="68"/>
    </row>
    <row r="82" spans="1:14" s="15" customFormat="1" ht="27.75" customHeight="1" x14ac:dyDescent="0.2">
      <c r="A82" s="78">
        <f>0.01+A81</f>
        <v>20.010000000000002</v>
      </c>
      <c r="B82" s="22" t="s">
        <v>148</v>
      </c>
      <c r="C82" s="209" t="s">
        <v>154</v>
      </c>
      <c r="D82" s="210"/>
      <c r="E82" s="22" t="s">
        <v>61</v>
      </c>
      <c r="F82" s="77">
        <v>2</v>
      </c>
      <c r="G82" s="37">
        <v>1500</v>
      </c>
      <c r="H82" s="36">
        <f t="shared" si="0"/>
        <v>3000</v>
      </c>
      <c r="I82" s="47">
        <f t="shared" si="4"/>
        <v>3000</v>
      </c>
      <c r="J82" s="86"/>
      <c r="K82" s="26"/>
      <c r="L82" s="86">
        <f>H82</f>
        <v>3000</v>
      </c>
      <c r="M82" s="26"/>
      <c r="N82" s="45"/>
    </row>
    <row r="83" spans="1:14" ht="18.75" customHeight="1" x14ac:dyDescent="0.2">
      <c r="A83" s="78">
        <f t="shared" ref="A83:A89" si="5">A82+0.01</f>
        <v>20.020000000000003</v>
      </c>
      <c r="B83" s="22" t="s">
        <v>150</v>
      </c>
      <c r="C83" s="207" t="s">
        <v>155</v>
      </c>
      <c r="D83" s="208"/>
      <c r="E83" s="22" t="s">
        <v>16</v>
      </c>
      <c r="F83" s="77">
        <v>80</v>
      </c>
      <c r="G83" s="37">
        <v>280</v>
      </c>
      <c r="H83" s="36">
        <f t="shared" si="0"/>
        <v>22400</v>
      </c>
      <c r="I83" s="47">
        <f t="shared" si="4"/>
        <v>22400</v>
      </c>
      <c r="J83" s="86"/>
      <c r="K83" s="26"/>
      <c r="L83" s="86">
        <f>H83</f>
        <v>22400</v>
      </c>
      <c r="M83" s="26"/>
      <c r="N83" s="45"/>
    </row>
    <row r="84" spans="1:14" ht="18.75" customHeight="1" x14ac:dyDescent="0.2">
      <c r="A84" s="78">
        <f t="shared" si="5"/>
        <v>20.030000000000005</v>
      </c>
      <c r="B84" s="22" t="s">
        <v>152</v>
      </c>
      <c r="C84" s="207" t="s">
        <v>153</v>
      </c>
      <c r="D84" s="208"/>
      <c r="E84" s="22" t="s">
        <v>61</v>
      </c>
      <c r="F84" s="77">
        <v>20</v>
      </c>
      <c r="G84" s="37">
        <v>1700</v>
      </c>
      <c r="H84" s="36">
        <f>G84*F84</f>
        <v>34000</v>
      </c>
      <c r="I84" s="47">
        <f t="shared" si="4"/>
        <v>34000</v>
      </c>
      <c r="J84" s="86"/>
      <c r="K84" s="26"/>
      <c r="L84" s="86">
        <f>H84</f>
        <v>34000</v>
      </c>
      <c r="M84" s="26"/>
      <c r="N84" s="45"/>
    </row>
    <row r="85" spans="1:14" ht="18.75" customHeight="1" x14ac:dyDescent="0.2">
      <c r="A85" s="78">
        <f t="shared" si="5"/>
        <v>20.040000000000006</v>
      </c>
      <c r="B85" s="22" t="s">
        <v>156</v>
      </c>
      <c r="C85" s="207" t="s">
        <v>157</v>
      </c>
      <c r="D85" s="208"/>
      <c r="E85" s="22" t="s">
        <v>16</v>
      </c>
      <c r="F85" s="77">
        <v>53</v>
      </c>
      <c r="G85" s="37">
        <v>250</v>
      </c>
      <c r="H85" s="36">
        <f t="shared" ref="H85:H95" si="6">G85*F85</f>
        <v>13250</v>
      </c>
      <c r="I85" s="47">
        <f t="shared" si="4"/>
        <v>13250</v>
      </c>
      <c r="J85" s="86">
        <f>H85</f>
        <v>13250</v>
      </c>
      <c r="K85" s="26"/>
      <c r="L85" s="86"/>
      <c r="M85" s="26"/>
      <c r="N85" s="45"/>
    </row>
    <row r="86" spans="1:14" ht="18.75" customHeight="1" x14ac:dyDescent="0.2">
      <c r="A86" s="78">
        <f t="shared" si="5"/>
        <v>20.050000000000008</v>
      </c>
      <c r="B86" s="22" t="s">
        <v>156</v>
      </c>
      <c r="C86" s="207" t="s">
        <v>158</v>
      </c>
      <c r="D86" s="208"/>
      <c r="E86" s="22" t="s">
        <v>16</v>
      </c>
      <c r="F86" s="77">
        <v>78</v>
      </c>
      <c r="G86" s="37">
        <v>255</v>
      </c>
      <c r="H86" s="36">
        <f t="shared" si="6"/>
        <v>19890</v>
      </c>
      <c r="I86" s="47">
        <f t="shared" si="4"/>
        <v>19890</v>
      </c>
      <c r="J86" s="86">
        <f>H86</f>
        <v>19890</v>
      </c>
      <c r="K86" s="26"/>
      <c r="L86" s="86"/>
      <c r="M86" s="26"/>
      <c r="N86" s="45"/>
    </row>
    <row r="87" spans="1:14" s="15" customFormat="1" ht="39.75" customHeight="1" x14ac:dyDescent="0.2">
      <c r="A87" s="78">
        <f t="shared" si="5"/>
        <v>20.060000000000009</v>
      </c>
      <c r="B87" s="22" t="s">
        <v>159</v>
      </c>
      <c r="C87" s="209" t="s">
        <v>160</v>
      </c>
      <c r="D87" s="210"/>
      <c r="E87" s="22" t="s">
        <v>16</v>
      </c>
      <c r="F87" s="77">
        <v>320</v>
      </c>
      <c r="G87" s="37">
        <v>180</v>
      </c>
      <c r="H87" s="36">
        <f t="shared" si="6"/>
        <v>57600</v>
      </c>
      <c r="I87" s="47">
        <f t="shared" si="4"/>
        <v>57600</v>
      </c>
      <c r="J87" s="86">
        <f>H87</f>
        <v>57600</v>
      </c>
      <c r="K87" s="26"/>
      <c r="L87" s="26"/>
      <c r="M87" s="26"/>
      <c r="N87" s="45"/>
    </row>
    <row r="88" spans="1:14" s="15" customFormat="1" ht="38.25" customHeight="1" x14ac:dyDescent="0.2">
      <c r="A88" s="78">
        <f t="shared" si="5"/>
        <v>20.070000000000011</v>
      </c>
      <c r="B88" s="22" t="s">
        <v>159</v>
      </c>
      <c r="C88" s="209" t="s">
        <v>170</v>
      </c>
      <c r="D88" s="210"/>
      <c r="E88" s="22" t="s">
        <v>61</v>
      </c>
      <c r="F88" s="77">
        <v>3</v>
      </c>
      <c r="G88" s="37">
        <v>3800</v>
      </c>
      <c r="H88" s="36">
        <f t="shared" si="6"/>
        <v>11400</v>
      </c>
      <c r="I88" s="47">
        <f t="shared" si="4"/>
        <v>11400</v>
      </c>
      <c r="J88" s="86">
        <f>H88</f>
        <v>11400</v>
      </c>
      <c r="K88" s="26"/>
      <c r="L88" s="26"/>
      <c r="M88" s="26"/>
      <c r="N88" s="45"/>
    </row>
    <row r="89" spans="1:14" s="15" customFormat="1" ht="38.25" customHeight="1" x14ac:dyDescent="0.2">
      <c r="A89" s="78">
        <f t="shared" si="5"/>
        <v>20.080000000000013</v>
      </c>
      <c r="B89" s="22" t="s">
        <v>159</v>
      </c>
      <c r="C89" s="209" t="s">
        <v>161</v>
      </c>
      <c r="D89" s="210"/>
      <c r="E89" s="22" t="s">
        <v>61</v>
      </c>
      <c r="F89" s="77">
        <v>3</v>
      </c>
      <c r="G89" s="37">
        <v>3800</v>
      </c>
      <c r="H89" s="36">
        <f t="shared" si="6"/>
        <v>11400</v>
      </c>
      <c r="I89" s="47">
        <f t="shared" si="4"/>
        <v>11400</v>
      </c>
      <c r="J89" s="86">
        <f>H89</f>
        <v>11400</v>
      </c>
      <c r="K89" s="26"/>
      <c r="L89" s="26"/>
      <c r="M89" s="26"/>
      <c r="N89" s="45"/>
    </row>
    <row r="90" spans="1:14" customFormat="1" ht="15.75" x14ac:dyDescent="0.2">
      <c r="A90" s="74">
        <v>21</v>
      </c>
      <c r="B90" s="75" t="s">
        <v>162</v>
      </c>
      <c r="C90" s="72" t="s">
        <v>163</v>
      </c>
      <c r="D90" s="11"/>
      <c r="E90" s="18"/>
      <c r="F90" s="12"/>
      <c r="G90" s="73"/>
      <c r="H90" s="14"/>
      <c r="I90" s="15"/>
      <c r="J90" s="46"/>
      <c r="K90" s="48"/>
      <c r="L90" s="48"/>
      <c r="M90" s="48"/>
      <c r="N90" s="68"/>
    </row>
    <row r="91" spans="1:14" ht="18.75" customHeight="1" x14ac:dyDescent="0.2">
      <c r="A91" s="78">
        <f>A90+0.01</f>
        <v>21.01</v>
      </c>
      <c r="B91" s="22" t="s">
        <v>164</v>
      </c>
      <c r="C91" s="207" t="s">
        <v>165</v>
      </c>
      <c r="D91" s="208"/>
      <c r="E91" s="22" t="s">
        <v>61</v>
      </c>
      <c r="F91" s="77">
        <v>11</v>
      </c>
      <c r="G91" s="37">
        <v>2200</v>
      </c>
      <c r="H91" s="36">
        <f t="shared" si="6"/>
        <v>24200</v>
      </c>
      <c r="I91" s="47">
        <f>SUM(J91:N91)</f>
        <v>24200</v>
      </c>
      <c r="J91" s="86">
        <f>H91</f>
        <v>24200</v>
      </c>
      <c r="K91" s="26"/>
      <c r="L91" s="86"/>
      <c r="M91" s="26"/>
      <c r="N91" s="45"/>
    </row>
    <row r="92" spans="1:14" ht="18.75" customHeight="1" x14ac:dyDescent="0.2">
      <c r="A92" s="78">
        <f>A91+0.01</f>
        <v>21.020000000000003</v>
      </c>
      <c r="B92" s="22" t="s">
        <v>164</v>
      </c>
      <c r="C92" s="207" t="s">
        <v>166</v>
      </c>
      <c r="D92" s="208"/>
      <c r="E92" s="22" t="s">
        <v>61</v>
      </c>
      <c r="F92" s="77">
        <v>2</v>
      </c>
      <c r="G92" s="37">
        <v>1200</v>
      </c>
      <c r="H92" s="36">
        <f t="shared" si="6"/>
        <v>2400</v>
      </c>
      <c r="I92" s="47">
        <f>SUM(J92:N92)</f>
        <v>2400</v>
      </c>
      <c r="J92" s="86">
        <f>H92</f>
        <v>2400</v>
      </c>
      <c r="K92" s="26"/>
      <c r="L92" s="26"/>
      <c r="M92" s="26"/>
      <c r="N92" s="45"/>
    </row>
    <row r="93" spans="1:14" ht="18.75" customHeight="1" x14ac:dyDescent="0.2">
      <c r="A93" s="78">
        <f>A92+0.01</f>
        <v>21.030000000000005</v>
      </c>
      <c r="B93" s="22" t="s">
        <v>164</v>
      </c>
      <c r="C93" s="207" t="s">
        <v>167</v>
      </c>
      <c r="D93" s="208"/>
      <c r="E93" s="22" t="s">
        <v>61</v>
      </c>
      <c r="F93" s="77">
        <v>9</v>
      </c>
      <c r="G93" s="37">
        <v>800</v>
      </c>
      <c r="H93" s="36">
        <f t="shared" si="6"/>
        <v>7200</v>
      </c>
      <c r="I93" s="47">
        <f>SUM(J93:N93)</f>
        <v>7200</v>
      </c>
      <c r="J93" s="86">
        <f>H93</f>
        <v>7200</v>
      </c>
      <c r="K93" s="26"/>
      <c r="L93" s="26"/>
      <c r="M93" s="26"/>
      <c r="N93" s="45"/>
    </row>
    <row r="94" spans="1:14" s="15" customFormat="1" ht="27.75" customHeight="1" x14ac:dyDescent="0.2">
      <c r="A94" s="78">
        <f>A93+0.01</f>
        <v>21.040000000000006</v>
      </c>
      <c r="B94" s="22" t="s">
        <v>100</v>
      </c>
      <c r="C94" s="209" t="s">
        <v>168</v>
      </c>
      <c r="D94" s="210"/>
      <c r="E94" s="22" t="s">
        <v>61</v>
      </c>
      <c r="F94" s="77">
        <v>9</v>
      </c>
      <c r="G94" s="37">
        <v>1300</v>
      </c>
      <c r="H94" s="36">
        <f t="shared" si="6"/>
        <v>11700</v>
      </c>
      <c r="I94" s="47">
        <f>SUM(J94:N94)</f>
        <v>11700</v>
      </c>
      <c r="J94" s="26"/>
      <c r="K94" s="26"/>
      <c r="L94" s="86">
        <f>H94</f>
        <v>11700</v>
      </c>
      <c r="M94" s="26"/>
      <c r="N94" s="45"/>
    </row>
    <row r="95" spans="1:14" ht="18.75" customHeight="1" x14ac:dyDescent="0.2">
      <c r="A95" s="78">
        <f>A94+0.01</f>
        <v>21.050000000000008</v>
      </c>
      <c r="B95" s="22" t="s">
        <v>64</v>
      </c>
      <c r="C95" s="207" t="s">
        <v>169</v>
      </c>
      <c r="D95" s="208"/>
      <c r="E95" s="22" t="s">
        <v>61</v>
      </c>
      <c r="F95" s="77">
        <v>7</v>
      </c>
      <c r="G95" s="37">
        <v>500</v>
      </c>
      <c r="H95" s="36">
        <f t="shared" si="6"/>
        <v>3500</v>
      </c>
      <c r="I95" s="47">
        <f>SUM(J95:N95)</f>
        <v>3500</v>
      </c>
      <c r="J95" s="86">
        <f>H95</f>
        <v>3500</v>
      </c>
      <c r="K95" s="26"/>
      <c r="L95" s="86"/>
      <c r="M95" s="26"/>
      <c r="N95" s="45"/>
    </row>
    <row r="96" spans="1:14" x14ac:dyDescent="0.2">
      <c r="A96" s="27"/>
      <c r="B96" s="28"/>
      <c r="C96" s="5"/>
      <c r="D96" s="5"/>
      <c r="E96" s="6"/>
      <c r="F96" s="29"/>
      <c r="G96" s="4"/>
      <c r="H96" s="51"/>
      <c r="I96" s="52"/>
      <c r="J96" s="53"/>
      <c r="K96" s="53"/>
      <c r="L96" s="53"/>
      <c r="M96" s="54"/>
      <c r="N96" s="55"/>
    </row>
    <row r="97" spans="3:17" x14ac:dyDescent="0.2">
      <c r="C97" s="19"/>
      <c r="G97" s="56" t="s">
        <v>35</v>
      </c>
      <c r="H97" s="32">
        <f>SUM(H20:H96)</f>
        <v>1523285</v>
      </c>
      <c r="I97" s="57"/>
      <c r="J97" s="58"/>
      <c r="K97" s="58"/>
      <c r="L97" s="58"/>
      <c r="M97" s="59"/>
      <c r="N97" s="60"/>
    </row>
    <row r="98" spans="3:17" x14ac:dyDescent="0.2">
      <c r="J98" s="58"/>
      <c r="K98" s="58"/>
      <c r="L98" s="58"/>
      <c r="M98" s="60"/>
      <c r="N98" s="60"/>
    </row>
    <row r="99" spans="3:17" x14ac:dyDescent="0.2">
      <c r="I99" s="40">
        <f>SUM(J99:N99)</f>
        <v>1523285</v>
      </c>
      <c r="J99" s="50">
        <f>SUM(J16:J98)</f>
        <v>981669</v>
      </c>
      <c r="K99" s="50">
        <f>SUM(K16:K98)</f>
        <v>0</v>
      </c>
      <c r="L99" s="50">
        <f>SUM(L16:L98)</f>
        <v>71100</v>
      </c>
      <c r="M99" s="50">
        <f>SUM(M16:M98)</f>
        <v>50350</v>
      </c>
      <c r="N99" s="50">
        <f>SUM(N16:N98)</f>
        <v>420166</v>
      </c>
      <c r="O99" s="32"/>
      <c r="P99" s="32"/>
    </row>
    <row r="100" spans="3:17" x14ac:dyDescent="0.2">
      <c r="H100" s="40" t="s">
        <v>42</v>
      </c>
      <c r="I100" s="40">
        <f>H97</f>
        <v>1523285</v>
      </c>
      <c r="J100" s="32"/>
      <c r="K100" s="32"/>
      <c r="L100" s="32"/>
      <c r="M100" s="32"/>
      <c r="P100" s="89"/>
      <c r="Q100" s="32"/>
    </row>
    <row r="101" spans="3:17" x14ac:dyDescent="0.2">
      <c r="H101" s="61" t="s">
        <v>179</v>
      </c>
      <c r="I101" s="32">
        <f>SUM(J101:N101)</f>
        <v>158401</v>
      </c>
      <c r="J101" s="32">
        <f>J99*0.1</f>
        <v>98166.900000000009</v>
      </c>
      <c r="K101" s="32">
        <f>K99*0.15</f>
        <v>0</v>
      </c>
      <c r="L101" s="32">
        <f>L99*0.15</f>
        <v>10665</v>
      </c>
      <c r="M101" s="32">
        <f>M99*0.15</f>
        <v>7552.5</v>
      </c>
      <c r="N101" s="32">
        <f>N99*0.1</f>
        <v>42016.600000000006</v>
      </c>
      <c r="P101" s="61"/>
      <c r="Q101" s="32"/>
    </row>
    <row r="102" spans="3:17" x14ac:dyDescent="0.2">
      <c r="H102" s="61" t="s">
        <v>193</v>
      </c>
      <c r="I102" s="32">
        <f>SUM(J102:N102)</f>
        <v>121926.21300000002</v>
      </c>
      <c r="J102" s="32">
        <f>2263.8+((J101+J99)*0.07)</f>
        <v>77852.313000000009</v>
      </c>
      <c r="K102" s="32">
        <f>(K99+K101)*0.1</f>
        <v>0</v>
      </c>
      <c r="L102" s="32">
        <v>15174</v>
      </c>
      <c r="M102" s="32">
        <v>5790.5</v>
      </c>
      <c r="N102" s="32">
        <v>23109.4</v>
      </c>
      <c r="P102" s="61"/>
      <c r="Q102" s="32"/>
    </row>
    <row r="103" spans="3:17" x14ac:dyDescent="0.2">
      <c r="H103" s="61" t="s">
        <v>173</v>
      </c>
      <c r="I103" s="32">
        <f>SUM(J103:N103)</f>
        <v>31145.43</v>
      </c>
      <c r="J103" s="32">
        <v>31145.43</v>
      </c>
      <c r="K103" s="32">
        <f>(K100+K102)*0.1</f>
        <v>0</v>
      </c>
      <c r="L103" s="32">
        <v>0</v>
      </c>
      <c r="M103" s="32">
        <v>0</v>
      </c>
      <c r="N103" s="32">
        <v>0</v>
      </c>
      <c r="P103" s="61"/>
      <c r="Q103" s="32"/>
    </row>
    <row r="104" spans="3:17" x14ac:dyDescent="0.2">
      <c r="H104" s="61" t="s">
        <v>172</v>
      </c>
      <c r="I104" s="32">
        <f>SUM(J104:N104)+5+7.65</f>
        <v>327696.13</v>
      </c>
      <c r="J104" s="32">
        <v>169486.9</v>
      </c>
      <c r="K104" s="32"/>
      <c r="L104" s="32">
        <v>158196.57999999999</v>
      </c>
      <c r="M104" s="32"/>
      <c r="N104" s="32"/>
      <c r="P104" s="61"/>
      <c r="Q104" s="32"/>
    </row>
    <row r="105" spans="3:17" x14ac:dyDescent="0.2">
      <c r="H105" s="64" t="s">
        <v>174</v>
      </c>
      <c r="I105" s="32">
        <f>SUM(J105:N105)</f>
        <v>130550</v>
      </c>
      <c r="J105" s="32">
        <v>0</v>
      </c>
      <c r="K105" s="32">
        <v>130550</v>
      </c>
      <c r="L105" s="32">
        <v>0</v>
      </c>
      <c r="M105" s="32"/>
      <c r="N105" s="32">
        <v>0</v>
      </c>
      <c r="P105" s="61"/>
      <c r="Q105" s="32"/>
    </row>
    <row r="106" spans="3:17" x14ac:dyDescent="0.2">
      <c r="H106" s="64" t="s">
        <v>175</v>
      </c>
      <c r="I106" s="32">
        <f>SUM(J106:N106)</f>
        <v>65510</v>
      </c>
      <c r="J106" s="32">
        <v>0</v>
      </c>
      <c r="K106" s="32">
        <v>0</v>
      </c>
      <c r="L106" s="32">
        <v>65510</v>
      </c>
      <c r="M106" s="32">
        <v>0</v>
      </c>
      <c r="N106" s="32">
        <v>0</v>
      </c>
      <c r="Q106" s="32"/>
    </row>
    <row r="107" spans="3:17" x14ac:dyDescent="0.2">
      <c r="H107" s="64" t="s">
        <v>177</v>
      </c>
      <c r="I107" s="32">
        <f>SUM(J107:N107)</f>
        <v>260570</v>
      </c>
      <c r="J107" s="32">
        <v>0</v>
      </c>
      <c r="K107" s="32">
        <v>0</v>
      </c>
      <c r="L107" s="32">
        <v>0</v>
      </c>
      <c r="M107" s="32">
        <v>260570</v>
      </c>
      <c r="N107" s="32">
        <v>0</v>
      </c>
      <c r="P107" s="61"/>
      <c r="Q107" s="32"/>
    </row>
    <row r="108" spans="3:17" x14ac:dyDescent="0.2">
      <c r="H108" s="62" t="s">
        <v>176</v>
      </c>
      <c r="I108" s="32"/>
      <c r="J108" s="32"/>
      <c r="K108" s="32"/>
      <c r="L108" s="32">
        <v>13067.91</v>
      </c>
      <c r="M108" s="32">
        <f>45824.96+38252.06</f>
        <v>84077.01999999999</v>
      </c>
      <c r="N108" s="32"/>
      <c r="P108" s="90"/>
      <c r="Q108" s="50"/>
    </row>
    <row r="109" spans="3:17" x14ac:dyDescent="0.2">
      <c r="H109" s="62"/>
      <c r="I109" s="50">
        <f>SUM(I100:I108)</f>
        <v>2619083.773</v>
      </c>
      <c r="J109" s="32"/>
      <c r="K109" s="32"/>
      <c r="L109" s="32"/>
      <c r="M109" s="32"/>
      <c r="N109" s="32"/>
    </row>
    <row r="110" spans="3:17" x14ac:dyDescent="0.2">
      <c r="J110" s="50">
        <f>SUM(J99:J108)</f>
        <v>1358320.5429999998</v>
      </c>
      <c r="K110" s="50">
        <f>SUM(K99:K108)</f>
        <v>130550</v>
      </c>
      <c r="L110" s="50">
        <f>SUM(L99:L109)</f>
        <v>333713.48999999993</v>
      </c>
      <c r="M110" s="50">
        <f>SUM(M99:M108)</f>
        <v>408340.02</v>
      </c>
      <c r="N110" s="50">
        <f>SUM(N99:N108)</f>
        <v>485292</v>
      </c>
    </row>
    <row r="111" spans="3:17" ht="15.75" x14ac:dyDescent="0.25">
      <c r="I111" s="40"/>
      <c r="J111" s="63"/>
    </row>
    <row r="112" spans="3:17" x14ac:dyDescent="0.2">
      <c r="I112" s="64" t="s">
        <v>40</v>
      </c>
      <c r="J112" s="70">
        <f>J10-J110</f>
        <v>641679.45700000017</v>
      </c>
      <c r="K112" s="70">
        <f>K10-K110</f>
        <v>208603.07</v>
      </c>
      <c r="L112" s="70">
        <f>L10-L110</f>
        <v>225055.90000000008</v>
      </c>
      <c r="M112" s="70">
        <f>M10-M110</f>
        <v>379488.82000000007</v>
      </c>
      <c r="N112" s="70">
        <f>N10-N110</f>
        <v>-85292</v>
      </c>
    </row>
    <row r="113" spans="7:14" x14ac:dyDescent="0.2">
      <c r="I113" s="64"/>
      <c r="J113" s="70"/>
      <c r="K113" s="70"/>
      <c r="L113" s="70"/>
      <c r="M113" s="70"/>
      <c r="N113" s="70"/>
    </row>
    <row r="114" spans="7:14" x14ac:dyDescent="0.2">
      <c r="G114" s="99"/>
      <c r="H114" s="92" t="s">
        <v>186</v>
      </c>
      <c r="I114" s="93">
        <f>I100</f>
        <v>1523285</v>
      </c>
      <c r="J114" s="94">
        <f>J99</f>
        <v>981669</v>
      </c>
      <c r="K114" s="95"/>
      <c r="L114" s="94">
        <f>L99</f>
        <v>71100</v>
      </c>
      <c r="M114" s="94">
        <f>M99</f>
        <v>50350</v>
      </c>
      <c r="N114" s="94">
        <f>N99</f>
        <v>420166</v>
      </c>
    </row>
    <row r="115" spans="7:14" x14ac:dyDescent="0.2">
      <c r="G115" s="99"/>
      <c r="H115" s="93" t="s">
        <v>179</v>
      </c>
      <c r="I115" s="93">
        <f>SUM(J115:N115)</f>
        <v>158400</v>
      </c>
      <c r="J115" s="94">
        <f>J101</f>
        <v>98166.900000000009</v>
      </c>
      <c r="K115" s="95"/>
      <c r="L115" s="94">
        <f>L114*0.15</f>
        <v>10665</v>
      </c>
      <c r="M115" s="94">
        <v>7552</v>
      </c>
      <c r="N115" s="94">
        <v>42016.1</v>
      </c>
    </row>
    <row r="116" spans="7:14" x14ac:dyDescent="0.2">
      <c r="G116" s="99"/>
      <c r="H116" s="93" t="s">
        <v>39</v>
      </c>
      <c r="I116" s="93">
        <v>130000</v>
      </c>
      <c r="J116" s="94">
        <f>I116-L116-M116-N116</f>
        <v>101849.09999999998</v>
      </c>
      <c r="K116" s="95"/>
      <c r="L116" s="94">
        <f>L121-L115-L114</f>
        <v>3235</v>
      </c>
      <c r="M116" s="94">
        <f>M121-M115-M114</f>
        <v>2098</v>
      </c>
      <c r="N116" s="94">
        <f>N121-N115-N114</f>
        <v>22817.900000000023</v>
      </c>
    </row>
    <row r="117" spans="7:14" x14ac:dyDescent="0.2">
      <c r="G117" s="99"/>
      <c r="H117" s="93" t="s">
        <v>173</v>
      </c>
      <c r="I117" s="96"/>
      <c r="J117" s="94">
        <f>J103</f>
        <v>31145.43</v>
      </c>
      <c r="K117" s="95"/>
      <c r="L117" s="95"/>
      <c r="M117" s="95"/>
      <c r="N117" s="95"/>
    </row>
    <row r="118" spans="7:14" x14ac:dyDescent="0.2">
      <c r="G118" s="99"/>
      <c r="H118" s="93" t="s">
        <v>172</v>
      </c>
      <c r="I118" s="96"/>
      <c r="J118" s="94">
        <v>169500</v>
      </c>
      <c r="K118" s="95"/>
      <c r="L118" s="95"/>
      <c r="M118" s="95"/>
      <c r="N118" s="95"/>
    </row>
    <row r="119" spans="7:14" x14ac:dyDescent="0.2">
      <c r="G119" s="99"/>
      <c r="H119" s="93" t="s">
        <v>185</v>
      </c>
      <c r="I119" s="96"/>
      <c r="J119" s="94">
        <v>15000</v>
      </c>
      <c r="K119" s="95"/>
      <c r="L119" s="95"/>
      <c r="M119" s="95"/>
      <c r="N119" s="95"/>
    </row>
    <row r="120" spans="7:14" x14ac:dyDescent="0.2">
      <c r="G120" s="99"/>
      <c r="H120" s="97"/>
      <c r="I120" s="96"/>
      <c r="J120" s="94">
        <f>SUM(J114:J119)</f>
        <v>1397330.43</v>
      </c>
      <c r="K120" s="95"/>
      <c r="L120" s="94">
        <f>SUM(L114:L119)</f>
        <v>85000</v>
      </c>
      <c r="M120" s="94">
        <f>SUM(M114:M119)</f>
        <v>60000</v>
      </c>
      <c r="N120" s="94">
        <f>SUM(N114:N119)</f>
        <v>485000</v>
      </c>
    </row>
    <row r="121" spans="7:14" x14ac:dyDescent="0.2">
      <c r="G121" s="99"/>
      <c r="H121" s="93" t="s">
        <v>187</v>
      </c>
      <c r="I121" s="96"/>
      <c r="J121" s="94">
        <f>L130+M127</f>
        <v>2060000</v>
      </c>
      <c r="K121" s="95"/>
      <c r="L121" s="94">
        <f>M128</f>
        <v>85000</v>
      </c>
      <c r="M121" s="94">
        <f>M129</f>
        <v>60000</v>
      </c>
      <c r="N121" s="94">
        <f>L131+M131</f>
        <v>485000</v>
      </c>
    </row>
    <row r="122" spans="7:14" x14ac:dyDescent="0.2">
      <c r="G122" s="99"/>
      <c r="H122" s="98" t="s">
        <v>188</v>
      </c>
      <c r="I122" s="96"/>
      <c r="J122" s="94">
        <f>J121-J120</f>
        <v>662669.57000000007</v>
      </c>
      <c r="K122" s="95"/>
      <c r="L122" s="95"/>
      <c r="M122" s="95"/>
      <c r="N122" s="95"/>
    </row>
    <row r="123" spans="7:14" x14ac:dyDescent="0.2">
      <c r="I123" s="64"/>
      <c r="J123" s="70"/>
      <c r="K123" s="70"/>
      <c r="L123" s="70"/>
      <c r="M123" s="70"/>
      <c r="N123" s="70"/>
    </row>
    <row r="124" spans="7:14" x14ac:dyDescent="0.2">
      <c r="J124" s="49"/>
      <c r="K124" s="32"/>
      <c r="L124" s="32"/>
      <c r="M124" s="32"/>
    </row>
    <row r="125" spans="7:14" x14ac:dyDescent="0.2">
      <c r="K125" s="65"/>
      <c r="L125" s="66"/>
      <c r="M125" s="65"/>
      <c r="N125" s="70"/>
    </row>
    <row r="126" spans="7:14" ht="15.75" x14ac:dyDescent="0.25">
      <c r="I126" s="40" t="s">
        <v>41</v>
      </c>
      <c r="J126" s="32"/>
      <c r="K126" s="32"/>
      <c r="L126" s="32"/>
      <c r="M126" s="63"/>
    </row>
    <row r="127" spans="7:14" x14ac:dyDescent="0.2">
      <c r="H127" s="91" t="s">
        <v>192</v>
      </c>
      <c r="I127" s="20">
        <v>73580</v>
      </c>
      <c r="J127" s="32">
        <v>60000</v>
      </c>
      <c r="M127" s="32">
        <v>60000</v>
      </c>
    </row>
    <row r="128" spans="7:14" x14ac:dyDescent="0.2">
      <c r="H128" s="91" t="s">
        <v>189</v>
      </c>
      <c r="I128" s="20">
        <v>81340</v>
      </c>
      <c r="J128" s="32">
        <f>L99+L101+L102</f>
        <v>96939</v>
      </c>
      <c r="K128" s="32"/>
      <c r="M128" s="32">
        <v>85000</v>
      </c>
    </row>
    <row r="129" spans="8:15" x14ac:dyDescent="0.2">
      <c r="H129" s="91" t="s">
        <v>190</v>
      </c>
      <c r="I129" s="20">
        <v>83441</v>
      </c>
      <c r="J129" s="32">
        <f>M99+M101+M102</f>
        <v>63693</v>
      </c>
      <c r="K129" s="32"/>
      <c r="L129" s="32"/>
      <c r="M129" s="32">
        <v>60000</v>
      </c>
    </row>
    <row r="130" spans="8:15" x14ac:dyDescent="0.2">
      <c r="H130" s="104"/>
      <c r="I130" s="20" t="s">
        <v>181</v>
      </c>
      <c r="J130" s="32">
        <v>105729</v>
      </c>
      <c r="K130" s="32">
        <f>SUM(J127:J130)</f>
        <v>326361</v>
      </c>
      <c r="L130" s="70">
        <f>J10</f>
        <v>2000000</v>
      </c>
      <c r="M130" s="32"/>
    </row>
    <row r="131" spans="8:15" x14ac:dyDescent="0.2">
      <c r="H131" s="105" t="s">
        <v>191</v>
      </c>
      <c r="I131" s="20" t="s">
        <v>180</v>
      </c>
      <c r="J131" s="32">
        <f>85292</f>
        <v>85292</v>
      </c>
      <c r="K131" s="32">
        <f>J131</f>
        <v>85292</v>
      </c>
      <c r="L131" s="70">
        <f>N10</f>
        <v>400000</v>
      </c>
      <c r="M131" s="32">
        <v>85000</v>
      </c>
    </row>
    <row r="133" spans="8:15" x14ac:dyDescent="0.2">
      <c r="I133" s="30" t="s">
        <v>182</v>
      </c>
      <c r="J133" s="50">
        <f>SUM(J127:J131)</f>
        <v>411653</v>
      </c>
      <c r="K133" s="32">
        <f>SUM(K130:K132)</f>
        <v>411653</v>
      </c>
      <c r="L133" s="70">
        <f>SUM(L130:L132)</f>
        <v>2400000</v>
      </c>
      <c r="M133" s="32">
        <f>SUM(M127:M132)</f>
        <v>290000</v>
      </c>
    </row>
    <row r="135" spans="8:15" ht="38.25" x14ac:dyDescent="0.2">
      <c r="H135" s="100"/>
      <c r="I135" s="99"/>
      <c r="J135" s="84" t="s">
        <v>171</v>
      </c>
      <c r="K135" s="44" t="s">
        <v>36</v>
      </c>
      <c r="L135" s="84" t="s">
        <v>37</v>
      </c>
      <c r="M135" s="84" t="s">
        <v>38</v>
      </c>
      <c r="N135" s="84" t="s">
        <v>178</v>
      </c>
    </row>
    <row r="136" spans="8:15" x14ac:dyDescent="0.2">
      <c r="H136" s="100"/>
      <c r="I136" s="103" t="s">
        <v>44</v>
      </c>
      <c r="J136" s="85" t="s">
        <v>183</v>
      </c>
      <c r="K136" s="91">
        <v>85250</v>
      </c>
      <c r="L136" s="85" t="s">
        <v>189</v>
      </c>
      <c r="M136" s="85" t="s">
        <v>190</v>
      </c>
      <c r="N136" s="85" t="s">
        <v>184</v>
      </c>
    </row>
    <row r="137" spans="8:15" x14ac:dyDescent="0.2">
      <c r="H137" s="100"/>
      <c r="I137" s="96" t="s">
        <v>42</v>
      </c>
      <c r="J137" s="101">
        <f>J99</f>
        <v>981669</v>
      </c>
      <c r="K137" s="67">
        <f>K99</f>
        <v>0</v>
      </c>
      <c r="L137" s="101">
        <f>L99</f>
        <v>71100</v>
      </c>
      <c r="M137" s="101">
        <f>M99</f>
        <v>50350</v>
      </c>
      <c r="N137" s="101">
        <f>N99</f>
        <v>420166</v>
      </c>
      <c r="O137" s="50">
        <f>SUM(J137:N137)</f>
        <v>1523285</v>
      </c>
    </row>
    <row r="138" spans="8:15" x14ac:dyDescent="0.2">
      <c r="H138" s="100"/>
      <c r="I138" s="96" t="s">
        <v>43</v>
      </c>
      <c r="J138" s="101">
        <f>J115</f>
        <v>98166.900000000009</v>
      </c>
      <c r="K138" s="67">
        <f>K101</f>
        <v>0</v>
      </c>
      <c r="L138" s="101">
        <f>L115</f>
        <v>10665</v>
      </c>
      <c r="M138" s="101">
        <f>M115</f>
        <v>7552</v>
      </c>
      <c r="N138" s="101">
        <f>N115</f>
        <v>42016.1</v>
      </c>
      <c r="O138" s="50">
        <f>SUM(J138:N138)</f>
        <v>158400</v>
      </c>
    </row>
    <row r="139" spans="8:15" x14ac:dyDescent="0.2">
      <c r="H139" s="100"/>
      <c r="I139" s="102" t="s">
        <v>35</v>
      </c>
      <c r="J139" s="101">
        <f>J137+J138</f>
        <v>1079835.8999999999</v>
      </c>
      <c r="K139" s="67">
        <f>K137+K138</f>
        <v>0</v>
      </c>
      <c r="L139" s="101">
        <f>L137+L138</f>
        <v>81765</v>
      </c>
      <c r="M139" s="101">
        <f>M137+M138</f>
        <v>57902</v>
      </c>
      <c r="N139" s="101">
        <f>N137+N138</f>
        <v>462182.1</v>
      </c>
    </row>
    <row r="142" spans="8:15" ht="38.25" x14ac:dyDescent="0.2">
      <c r="H142" s="106"/>
      <c r="I142" s="107"/>
      <c r="J142" s="44" t="s">
        <v>171</v>
      </c>
      <c r="K142" s="44" t="s">
        <v>37</v>
      </c>
      <c r="L142" s="44" t="s">
        <v>38</v>
      </c>
      <c r="M142" s="44" t="s">
        <v>178</v>
      </c>
      <c r="N142" s="108"/>
    </row>
    <row r="143" spans="8:15" x14ac:dyDescent="0.2">
      <c r="H143" s="106"/>
      <c r="I143" s="109" t="s">
        <v>44</v>
      </c>
      <c r="J143" s="91" t="s">
        <v>183</v>
      </c>
      <c r="K143" s="91" t="s">
        <v>189</v>
      </c>
      <c r="L143" s="91" t="s">
        <v>190</v>
      </c>
      <c r="M143" s="91" t="s">
        <v>184</v>
      </c>
      <c r="N143" s="108"/>
    </row>
    <row r="144" spans="8:15" x14ac:dyDescent="0.2">
      <c r="H144" s="106"/>
      <c r="I144" s="110" t="s">
        <v>42</v>
      </c>
      <c r="J144" s="113">
        <f>J137</f>
        <v>981669</v>
      </c>
      <c r="K144" s="113">
        <f t="shared" ref="K144:M145" si="7">L137</f>
        <v>71100</v>
      </c>
      <c r="L144" s="113">
        <f t="shared" si="7"/>
        <v>50350</v>
      </c>
      <c r="M144" s="113">
        <f t="shared" si="7"/>
        <v>420166</v>
      </c>
      <c r="N144" s="111">
        <f>SUM(J144:M144)</f>
        <v>1523285</v>
      </c>
    </row>
    <row r="145" spans="8:14" x14ac:dyDescent="0.2">
      <c r="H145" s="106"/>
      <c r="I145" s="110" t="s">
        <v>43</v>
      </c>
      <c r="J145" s="113">
        <f>J138</f>
        <v>98166.900000000009</v>
      </c>
      <c r="K145" s="113">
        <f t="shared" si="7"/>
        <v>10665</v>
      </c>
      <c r="L145" s="113">
        <f t="shared" si="7"/>
        <v>7552</v>
      </c>
      <c r="M145" s="113">
        <f t="shared" si="7"/>
        <v>42016.1</v>
      </c>
      <c r="N145" s="111">
        <f>SUM(J145:M145)</f>
        <v>158400</v>
      </c>
    </row>
    <row r="146" spans="8:14" x14ac:dyDescent="0.2">
      <c r="H146" s="106"/>
      <c r="I146" s="112" t="s">
        <v>35</v>
      </c>
      <c r="J146" s="113">
        <f>J144+J145</f>
        <v>1079835.8999999999</v>
      </c>
      <c r="K146" s="113">
        <f>K144+K145</f>
        <v>81765</v>
      </c>
      <c r="L146" s="113">
        <f>L144+L145</f>
        <v>57902</v>
      </c>
      <c r="M146" s="113">
        <f>M144+M145</f>
        <v>462182.1</v>
      </c>
      <c r="N146" s="111">
        <f>SUM(N144:N145)</f>
        <v>1681685</v>
      </c>
    </row>
  </sheetData>
  <mergeCells count="71">
    <mergeCell ref="C34:D34"/>
    <mergeCell ref="C83:D83"/>
    <mergeCell ref="C85:D85"/>
    <mergeCell ref="C36:D36"/>
    <mergeCell ref="C37:D37"/>
    <mergeCell ref="C39:D39"/>
    <mergeCell ref="C41:D41"/>
    <mergeCell ref="C43:D43"/>
    <mergeCell ref="C44:D44"/>
    <mergeCell ref="C45:D45"/>
    <mergeCell ref="C53:D53"/>
    <mergeCell ref="C55:D55"/>
    <mergeCell ref="C57:D57"/>
    <mergeCell ref="C58:D58"/>
    <mergeCell ref="C59:D59"/>
    <mergeCell ref="C60:D60"/>
    <mergeCell ref="C21:D21"/>
    <mergeCell ref="C22:D22"/>
    <mergeCell ref="C23:D23"/>
    <mergeCell ref="C27:D27"/>
    <mergeCell ref="C25:D25"/>
    <mergeCell ref="A1:H1"/>
    <mergeCell ref="A2:H2"/>
    <mergeCell ref="A4:H4"/>
    <mergeCell ref="A5:H5"/>
    <mergeCell ref="A7:H7"/>
    <mergeCell ref="A8:H8"/>
    <mergeCell ref="C47:D47"/>
    <mergeCell ref="C48:D48"/>
    <mergeCell ref="C50:D50"/>
    <mergeCell ref="C52:D52"/>
    <mergeCell ref="C29:D29"/>
    <mergeCell ref="C30:D30"/>
    <mergeCell ref="C32:D32"/>
    <mergeCell ref="C35:D35"/>
    <mergeCell ref="A9:H9"/>
    <mergeCell ref="A10:H10"/>
    <mergeCell ref="C20:D20"/>
    <mergeCell ref="C13:D13"/>
    <mergeCell ref="C14:D14"/>
    <mergeCell ref="C15:D15"/>
    <mergeCell ref="C16:D16"/>
    <mergeCell ref="C61:D61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8:D78"/>
    <mergeCell ref="C79:D79"/>
    <mergeCell ref="C94:D94"/>
    <mergeCell ref="C80:D80"/>
    <mergeCell ref="C82:D82"/>
    <mergeCell ref="C84:D84"/>
    <mergeCell ref="C86:D86"/>
    <mergeCell ref="C95:D95"/>
    <mergeCell ref="C87:D87"/>
    <mergeCell ref="C88:D88"/>
    <mergeCell ref="C89:D89"/>
    <mergeCell ref="C91:D91"/>
    <mergeCell ref="C92:D92"/>
    <mergeCell ref="C93:D9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89037-SOQ</vt:lpstr>
      <vt:lpstr>GL Allocation</vt:lpstr>
      <vt:lpstr>'89037-SOQ'!Print_Area</vt:lpstr>
    </vt:vector>
  </TitlesOfParts>
  <Company>City of Coquitlam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rcolombo</dc:creator>
  <cp:lastModifiedBy>Reid, Ryan</cp:lastModifiedBy>
  <cp:lastPrinted>2025-05-02T23:14:17Z</cp:lastPrinted>
  <dcterms:created xsi:type="dcterms:W3CDTF">2011-08-22T18:22:09Z</dcterms:created>
  <dcterms:modified xsi:type="dcterms:W3CDTF">2025-05-12T20:29:54Z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eDOCS AutoSave">
    <vt:lpwstr/>
  </property>
</Properties>
</file>